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675" windowHeight="12270"/>
  </bookViews>
  <sheets>
    <sheet name="표지" sheetId="3" r:id="rId1"/>
    <sheet name="목차" sheetId="9" r:id="rId2"/>
    <sheet name="공사계획서" sheetId="8" r:id="rId3"/>
    <sheet name="공사비예산서" sheetId="7" r:id="rId4"/>
    <sheet name="공사설명서" sheetId="10" r:id="rId5"/>
    <sheet name="공정표" sheetId="11" r:id="rId6"/>
    <sheet name="설계내역서표지" sheetId="12" r:id="rId7"/>
    <sheet name="시방서표지" sheetId="13" r:id="rId8"/>
    <sheet name="설계명세서" sheetId="5" r:id="rId9"/>
    <sheet name="산출" sheetId="4" r:id="rId10"/>
    <sheet name="진개량 산출" sheetId="1" r:id="rId11"/>
    <sheet name="해수취수구 평면도" sheetId="2" r:id="rId12"/>
  </sheets>
  <definedNames>
    <definedName name="_xlnm.Print_Area" localSheetId="3">공사비예산서!$A$1:$O$26</definedName>
    <definedName name="_xlnm.Print_Area" localSheetId="4">공사설명서!$A$1:$H$29</definedName>
    <definedName name="_xlnm.Print_Area" localSheetId="5">공정표!$A$1:$O$37</definedName>
    <definedName name="_xlnm.Print_Area" localSheetId="1">목차!$A$1:$L$23</definedName>
    <definedName name="_xlnm.Print_Area" localSheetId="9">산출!$A$1:$X$128</definedName>
    <definedName name="_xlnm.Print_Area" localSheetId="6">설계내역서표지!$A$1:$H$18</definedName>
    <definedName name="_xlnm.Print_Area" localSheetId="8">설계명세서!$A$1:$I$45</definedName>
    <definedName name="_xlnm.Print_Area" localSheetId="7">시방서표지!$A$1:$H$54</definedName>
    <definedName name="_xlnm.Print_Area" localSheetId="10">'진개량 산출'!$A$1:$O$29</definedName>
    <definedName name="_xlnm.Print_Area" localSheetId="0">표지!$A$1:$H$32</definedName>
    <definedName name="_xlnm.Print_Area" localSheetId="11">'해수취수구 평면도'!$A$1:$J$43</definedName>
  </definedNames>
  <calcPr calcId="125725"/>
</workbook>
</file>

<file path=xl/calcChain.xml><?xml version="1.0" encoding="utf-8"?>
<calcChain xmlns="http://schemas.openxmlformats.org/spreadsheetml/2006/main">
  <c r="S39" i="4"/>
  <c r="K107"/>
  <c r="P27" i="1"/>
  <c r="P26"/>
  <c r="P19"/>
  <c r="P13"/>
  <c r="P8"/>
  <c r="G30" i="5"/>
  <c r="G29"/>
  <c r="G28"/>
  <c r="G21"/>
  <c r="G20"/>
  <c r="G19"/>
  <c r="G18"/>
  <c r="G17"/>
  <c r="F18"/>
  <c r="F17"/>
  <c r="G16"/>
  <c r="G15"/>
  <c r="G14"/>
  <c r="F15"/>
  <c r="F14"/>
  <c r="G10"/>
  <c r="G9"/>
  <c r="G6"/>
  <c r="K74" i="4"/>
  <c r="R104"/>
  <c r="G103" s="1"/>
  <c r="I104"/>
  <c r="C103" s="1"/>
  <c r="N94"/>
  <c r="O88"/>
  <c r="M87" s="1"/>
  <c r="C70"/>
  <c r="C69" s="1"/>
  <c r="C59"/>
  <c r="C60" s="1"/>
  <c r="N60" s="1"/>
  <c r="Q60" s="1"/>
  <c r="F8" i="5" s="1"/>
  <c r="H8" s="1"/>
  <c r="M54" i="4"/>
  <c r="G50" s="1"/>
  <c r="E37"/>
  <c r="L37" s="1"/>
  <c r="I36" s="1"/>
  <c r="D35" s="1"/>
  <c r="C19"/>
  <c r="L26"/>
  <c r="J7"/>
  <c r="C12" s="1"/>
  <c r="P12" s="1"/>
  <c r="J8"/>
  <c r="C4" s="1"/>
  <c r="H27" i="5"/>
  <c r="H7"/>
  <c r="N26" i="1"/>
  <c r="N25"/>
  <c r="N24"/>
  <c r="N23"/>
  <c r="N22"/>
  <c r="N21"/>
  <c r="N19"/>
  <c r="N18"/>
  <c r="N17"/>
  <c r="N16"/>
  <c r="N15"/>
  <c r="N14"/>
  <c r="N13"/>
  <c r="N12"/>
  <c r="N11"/>
  <c r="N10"/>
  <c r="N9"/>
  <c r="N8"/>
  <c r="N7"/>
  <c r="N6"/>
  <c r="N5"/>
  <c r="N20"/>
  <c r="J26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5"/>
  <c r="H18" i="5" l="1"/>
  <c r="H17"/>
  <c r="H15"/>
  <c r="H14"/>
  <c r="I45" i="4"/>
  <c r="K40" s="1"/>
  <c r="R36" s="1"/>
  <c r="H35" s="1"/>
  <c r="K35" s="1"/>
  <c r="L103"/>
  <c r="C100" s="1"/>
  <c r="Q91"/>
  <c r="T91" s="1"/>
  <c r="N90" s="1"/>
  <c r="C18"/>
  <c r="C3"/>
  <c r="P3" s="1"/>
  <c r="C13"/>
  <c r="P13" s="1"/>
  <c r="P4"/>
  <c r="N27" i="1"/>
  <c r="P18" i="4" l="1"/>
  <c r="F19" i="5"/>
  <c r="H19" s="1"/>
  <c r="N100" i="4"/>
  <c r="F10" i="5"/>
  <c r="H10" s="1"/>
  <c r="S73" i="4"/>
  <c r="G69" s="1"/>
  <c r="L69" s="1"/>
  <c r="C101"/>
  <c r="C102"/>
  <c r="C34"/>
  <c r="C32"/>
  <c r="C33"/>
  <c r="N102" l="1"/>
  <c r="F30" i="5"/>
  <c r="H30" s="1"/>
  <c r="N34" i="4"/>
  <c r="F28" i="5"/>
  <c r="H28" s="1"/>
  <c r="N32" i="4"/>
  <c r="F6" i="5"/>
  <c r="H6" s="1"/>
  <c r="N33" i="4"/>
  <c r="F16" i="5"/>
  <c r="H16" s="1"/>
  <c r="N101" i="4"/>
  <c r="F21" i="5"/>
  <c r="H21" s="1"/>
  <c r="C66" i="4"/>
  <c r="C67"/>
  <c r="C68"/>
  <c r="N66" l="1"/>
  <c r="F9" i="5"/>
  <c r="H9" s="1"/>
  <c r="H5" s="1"/>
  <c r="N67" i="4"/>
  <c r="F20" i="5"/>
  <c r="H20" s="1"/>
  <c r="N68" i="4"/>
  <c r="F29" i="5"/>
  <c r="H29" s="1"/>
  <c r="H26" s="1"/>
  <c r="H13"/>
  <c r="H21" i="7" l="1"/>
  <c r="H12" s="1"/>
  <c r="H37" i="5"/>
  <c r="O16" i="7" s="1"/>
  <c r="H38" i="5"/>
  <c r="O17" i="7" s="1"/>
  <c r="O9"/>
  <c r="H25"/>
  <c r="H34" i="5"/>
  <c r="O13" i="7" s="1"/>
  <c r="H36" i="5"/>
  <c r="O15" i="7" s="1"/>
  <c r="H23" i="5"/>
  <c r="H26" i="7" s="1"/>
  <c r="H33" i="5"/>
  <c r="H24" i="7" l="1"/>
  <c r="H35" i="5"/>
  <c r="O14" i="7" s="1"/>
  <c r="O12"/>
  <c r="H12" i="5"/>
  <c r="H31" l="1"/>
  <c r="H32"/>
  <c r="O11" i="7" s="1"/>
  <c r="H39" i="5"/>
  <c r="O18" i="7" s="1"/>
  <c r="H25" i="5" l="1"/>
  <c r="O10" i="7"/>
  <c r="O8" l="1"/>
  <c r="H41" i="5"/>
  <c r="H43" l="1"/>
  <c r="O20" i="7" s="1"/>
  <c r="H11" s="1"/>
  <c r="O19"/>
  <c r="H45" i="5" l="1"/>
  <c r="C3" i="8" s="1"/>
  <c r="F4" s="1"/>
  <c r="H7" i="7"/>
  <c r="H5"/>
</calcChain>
</file>

<file path=xl/sharedStrings.xml><?xml version="1.0" encoding="utf-8"?>
<sst xmlns="http://schemas.openxmlformats.org/spreadsheetml/2006/main" count="592" uniqueCount="398">
  <si>
    <t>P571-A</t>
    <phoneticPr fontId="1" type="noConversion"/>
  </si>
  <si>
    <t>P571-B</t>
    <phoneticPr fontId="1" type="noConversion"/>
  </si>
  <si>
    <t>P571-C</t>
    <phoneticPr fontId="1" type="noConversion"/>
  </si>
  <si>
    <t>P571-D</t>
    <phoneticPr fontId="1" type="noConversion"/>
  </si>
  <si>
    <t>P571-E</t>
    <phoneticPr fontId="1" type="noConversion"/>
  </si>
  <si>
    <t>P771-A</t>
    <phoneticPr fontId="1" type="noConversion"/>
  </si>
  <si>
    <t>P771-B</t>
    <phoneticPr fontId="1" type="noConversion"/>
  </si>
  <si>
    <t>P771-C</t>
    <phoneticPr fontId="1" type="noConversion"/>
  </si>
  <si>
    <t>P771-D</t>
    <phoneticPr fontId="1" type="noConversion"/>
  </si>
  <si>
    <t>P771-E</t>
    <phoneticPr fontId="1" type="noConversion"/>
  </si>
  <si>
    <t>P763</t>
    <phoneticPr fontId="1" type="noConversion"/>
  </si>
  <si>
    <t>P661-A</t>
    <phoneticPr fontId="1" type="noConversion"/>
  </si>
  <si>
    <t>P661-B</t>
    <phoneticPr fontId="1" type="noConversion"/>
  </si>
  <si>
    <t>P662-A</t>
    <phoneticPr fontId="1" type="noConversion"/>
  </si>
  <si>
    <t>P662-B</t>
    <phoneticPr fontId="1" type="noConversion"/>
  </si>
  <si>
    <t>P2671-A</t>
    <phoneticPr fontId="1" type="noConversion"/>
  </si>
  <si>
    <t>P2671-C</t>
    <phoneticPr fontId="1" type="noConversion"/>
  </si>
  <si>
    <t>P2671-B</t>
    <phoneticPr fontId="1" type="noConversion"/>
  </si>
  <si>
    <t>P2661-A</t>
    <phoneticPr fontId="1" type="noConversion"/>
  </si>
  <si>
    <t>P2661-B</t>
    <phoneticPr fontId="1" type="noConversion"/>
  </si>
  <si>
    <t>P2661-C</t>
    <phoneticPr fontId="1" type="noConversion"/>
  </si>
  <si>
    <t>P2671-D</t>
    <phoneticPr fontId="1" type="noConversion"/>
  </si>
  <si>
    <t>평균진개
높이(M)</t>
    <phoneticPr fontId="1" type="noConversion"/>
  </si>
  <si>
    <t>설비명</t>
    <phoneticPr fontId="1" type="noConversion"/>
  </si>
  <si>
    <t>비고</t>
    <phoneticPr fontId="1" type="noConversion"/>
  </si>
  <si>
    <t>'12년</t>
    <phoneticPr fontId="1" type="noConversion"/>
  </si>
  <si>
    <t>'11년</t>
    <phoneticPr fontId="1" type="noConversion"/>
  </si>
  <si>
    <t>×</t>
    <phoneticPr fontId="1" type="noConversion"/>
  </si>
  <si>
    <t>Pit 내 진개 퇴적량  (㎝)</t>
    <phoneticPr fontId="4" type="noConversion"/>
  </si>
  <si>
    <r>
      <t>PIT규격
(M</t>
    </r>
    <r>
      <rPr>
        <b/>
        <sz val="11"/>
        <color theme="1"/>
        <rFont val="굴림체"/>
        <family val="3"/>
        <charset val="129"/>
      </rPr>
      <t>×</t>
    </r>
    <r>
      <rPr>
        <b/>
        <sz val="11"/>
        <color theme="1"/>
        <rFont val="굴림"/>
        <family val="3"/>
        <charset val="129"/>
      </rPr>
      <t>M)</t>
    </r>
    <phoneticPr fontId="1" type="noConversion"/>
  </si>
  <si>
    <r>
      <t>진   개
퇴적량
(M</t>
    </r>
    <r>
      <rPr>
        <b/>
        <vertAlign val="superscript"/>
        <sz val="11"/>
        <color theme="1"/>
        <rFont val="굴림"/>
        <family val="3"/>
        <charset val="129"/>
      </rPr>
      <t>3</t>
    </r>
    <r>
      <rPr>
        <b/>
        <sz val="11"/>
        <color theme="1"/>
        <rFont val="굴림"/>
        <family val="3"/>
        <charset val="129"/>
      </rPr>
      <t>)</t>
    </r>
    <phoneticPr fontId="1" type="noConversion"/>
  </si>
  <si>
    <t>1P</t>
    <phoneticPr fontId="1" type="noConversion"/>
  </si>
  <si>
    <t>2P</t>
    <phoneticPr fontId="1" type="noConversion"/>
  </si>
  <si>
    <t>3P</t>
    <phoneticPr fontId="1" type="noConversion"/>
  </si>
  <si>
    <t>4P</t>
    <phoneticPr fontId="4" type="noConversion"/>
  </si>
  <si>
    <t>5P</t>
    <phoneticPr fontId="1" type="noConversion"/>
  </si>
  <si>
    <t>계</t>
    <phoneticPr fontId="1" type="noConversion"/>
  </si>
  <si>
    <t>1. 취수구 GATE 수밀작업-품#1</t>
    <phoneticPr fontId="6" type="noConversion"/>
  </si>
  <si>
    <t>품별</t>
    <phoneticPr fontId="6" type="noConversion"/>
  </si>
  <si>
    <t>품량</t>
    <phoneticPr fontId="6" type="noConversion"/>
  </si>
  <si>
    <t>단위</t>
    <phoneticPr fontId="6" type="noConversion"/>
  </si>
  <si>
    <t>단가(원)</t>
    <phoneticPr fontId="6" type="noConversion"/>
  </si>
  <si>
    <t>금액(원)</t>
    <phoneticPr fontId="6" type="noConversion"/>
  </si>
  <si>
    <t>비고</t>
    <phoneticPr fontId="6" type="noConversion"/>
  </si>
  <si>
    <t>잠 수 부</t>
    <phoneticPr fontId="6" type="noConversion"/>
  </si>
  <si>
    <t>인</t>
    <phoneticPr fontId="6" type="noConversion"/>
  </si>
  <si>
    <t>잠수조공</t>
    <phoneticPr fontId="6" type="noConversion"/>
  </si>
  <si>
    <t>특별인부</t>
    <phoneticPr fontId="6" type="noConversion"/>
  </si>
  <si>
    <t>2. 진개 준설(수중작업)-품#2</t>
    <phoneticPr fontId="6" type="noConversion"/>
  </si>
  <si>
    <t>3. 진개 준설(잔토처리)-품#3</t>
    <phoneticPr fontId="6" type="noConversion"/>
  </si>
  <si>
    <t>보통인부</t>
    <phoneticPr fontId="6" type="noConversion"/>
  </si>
  <si>
    <t>구 분</t>
    <phoneticPr fontId="6" type="noConversion"/>
  </si>
  <si>
    <t>소요시간</t>
    <phoneticPr fontId="6" type="noConversion"/>
  </si>
  <si>
    <t>단가(원/시간)</t>
    <phoneticPr fontId="6" type="noConversion"/>
  </si>
  <si>
    <t>재료비</t>
    <phoneticPr fontId="6" type="noConversion"/>
  </si>
  <si>
    <t>노무비</t>
    <phoneticPr fontId="6" type="noConversion"/>
  </si>
  <si>
    <t>손  료</t>
    <phoneticPr fontId="6" type="noConversion"/>
  </si>
  <si>
    <t>÷</t>
    <phoneticPr fontId="6" type="noConversion"/>
  </si>
  <si>
    <t>=</t>
    <phoneticPr fontId="6" type="noConversion"/>
  </si>
  <si>
    <t>hr</t>
    <phoneticPr fontId="6" type="noConversion"/>
  </si>
  <si>
    <t xml:space="preserve">  ㅇ준설(흡입준설기)_건설품셈1편 22-2 적용</t>
    <phoneticPr fontId="6" type="noConversion"/>
  </si>
  <si>
    <t xml:space="preserve"> Q = </t>
    <phoneticPr fontId="6" type="noConversion"/>
  </si>
  <si>
    <t>60*q*f*E</t>
    <phoneticPr fontId="6" type="noConversion"/>
  </si>
  <si>
    <t>60*7.64*1.25*0.9</t>
    <phoneticPr fontId="6" type="noConversion"/>
  </si>
  <si>
    <t>Cm</t>
    <phoneticPr fontId="6" type="noConversion"/>
  </si>
  <si>
    <t xml:space="preserve">         Q : 1시간당 작업량(㎥/hr)</t>
    <phoneticPr fontId="6" type="noConversion"/>
  </si>
  <si>
    <t xml:space="preserve">         f : 체적환산계수(건설품셈 1장 점질토적용) : 1.25</t>
    <phoneticPr fontId="6" type="noConversion"/>
  </si>
  <si>
    <t xml:space="preserve">         E : 작업효율 : 0.9</t>
    <phoneticPr fontId="6" type="noConversion"/>
  </si>
  <si>
    <t>분</t>
    <phoneticPr fontId="6" type="noConversion"/>
  </si>
  <si>
    <t xml:space="preserve">              </t>
    <phoneticPr fontId="6" type="noConversion"/>
  </si>
  <si>
    <t xml:space="preserve">T4 = </t>
    <phoneticPr fontId="6" type="noConversion"/>
  </si>
  <si>
    <t>운반거리</t>
    <phoneticPr fontId="6" type="noConversion"/>
  </si>
  <si>
    <t>+</t>
    <phoneticPr fontId="6" type="noConversion"/>
  </si>
  <si>
    <t>적재시 평균 주행속도</t>
    <phoneticPr fontId="6" type="noConversion"/>
  </si>
  <si>
    <t>공차시 평균 주행속도</t>
    <phoneticPr fontId="6" type="noConversion"/>
  </si>
  <si>
    <t>5. 소요자재-산#2</t>
    <phoneticPr fontId="6" type="noConversion"/>
  </si>
  <si>
    <t>(건설품셈1-10 재료의 단위중량:점토/습기 적용)</t>
    <phoneticPr fontId="6" type="noConversion"/>
  </si>
  <si>
    <t xml:space="preserve">ㅇ진개 침전저장조(규격: L2m×W5m×H1m) </t>
    <phoneticPr fontId="6" type="noConversion"/>
  </si>
  <si>
    <t>6. 진개 운반-산#3</t>
    <phoneticPr fontId="6" type="noConversion"/>
  </si>
  <si>
    <t>㎥/hr</t>
    <phoneticPr fontId="6" type="noConversion"/>
  </si>
  <si>
    <t>60*5.88*1.25*0.9</t>
    <phoneticPr fontId="6" type="noConversion"/>
  </si>
  <si>
    <t xml:space="preserve">         q : 흐트러진 상태의 덤프트럭 1회 적재량 </t>
    <phoneticPr fontId="6" type="noConversion"/>
  </si>
  <si>
    <t xml:space="preserve">         Cm : 1회 싸이클 시간(분)</t>
    <phoneticPr fontId="6" type="noConversion"/>
  </si>
  <si>
    <t xml:space="preserve">       </t>
    <phoneticPr fontId="6" type="noConversion"/>
  </si>
  <si>
    <t xml:space="preserve">= 적재시간(T1) + 왕복시간(T2) + 적하시간(T3) </t>
    <phoneticPr fontId="6" type="noConversion"/>
  </si>
  <si>
    <t>+ 적재장소에 도착한 후 적재시작될 때 까지의 시간(T4)</t>
    <phoneticPr fontId="6" type="noConversion"/>
  </si>
  <si>
    <t>(건설품셈 1장1-10 점토 습기 적용, 1.7)</t>
    <phoneticPr fontId="6" type="noConversion"/>
  </si>
  <si>
    <t xml:space="preserve">         T : 덤프트럭의 적재가능 진개용량(ton) : </t>
    <phoneticPr fontId="6" type="noConversion"/>
  </si>
  <si>
    <t xml:space="preserve">         L : 체적환산계수에서의 체적변화율(점질토적용, 1.25)</t>
    <phoneticPr fontId="6" type="noConversion"/>
  </si>
  <si>
    <t>q =</t>
    <phoneticPr fontId="6" type="noConversion"/>
  </si>
  <si>
    <t>T</t>
    <phoneticPr fontId="6" type="noConversion"/>
  </si>
  <si>
    <t>* L</t>
    <phoneticPr fontId="6" type="noConversion"/>
  </si>
  <si>
    <t xml:space="preserve">7. 진개 하역 정리-산#4 </t>
    <phoneticPr fontId="6" type="noConversion"/>
  </si>
  <si>
    <t xml:space="preserve">   - 품적용 : 건설품셈 11장 기계화 시공 적용(11-3)</t>
    <phoneticPr fontId="6" type="noConversion"/>
  </si>
  <si>
    <t>3,600*q*K*f*E</t>
    <phoneticPr fontId="6" type="noConversion"/>
  </si>
  <si>
    <t xml:space="preserve">         Q : 시간당 작업량(㎥/hr)</t>
    <phoneticPr fontId="6" type="noConversion"/>
  </si>
  <si>
    <t>설 계 명 세 서</t>
  </si>
  <si>
    <t>구분</t>
  </si>
  <si>
    <t>비목</t>
  </si>
  <si>
    <t>2. 노무비</t>
  </si>
  <si>
    <t>가.</t>
  </si>
  <si>
    <t>나.</t>
  </si>
  <si>
    <t>간접노무비</t>
  </si>
  <si>
    <t>3. 경 비</t>
  </si>
  <si>
    <t>자.</t>
    <phoneticPr fontId="18" type="noConversion"/>
  </si>
  <si>
    <t>차.</t>
    <phoneticPr fontId="18" type="noConversion"/>
  </si>
  <si>
    <t>4. 일반관리비</t>
  </si>
  <si>
    <t>\</t>
  </si>
  <si>
    <t>측정
년도</t>
    <phoneticPr fontId="6" type="noConversion"/>
  </si>
  <si>
    <t>번호</t>
    <phoneticPr fontId="1" type="noConversion"/>
  </si>
  <si>
    <t>개소</t>
    <phoneticPr fontId="1" type="noConversion"/>
  </si>
  <si>
    <t>×</t>
  </si>
  <si>
    <t>×</t>
    <phoneticPr fontId="1" type="noConversion"/>
  </si>
  <si>
    <t>인</t>
    <phoneticPr fontId="1" type="noConversion"/>
  </si>
  <si>
    <t>=</t>
    <phoneticPr fontId="1" type="noConversion"/>
  </si>
  <si>
    <t xml:space="preserve">◎ 작업 물량 및 품 적용 : GATE수밀작업 동일 </t>
    <phoneticPr fontId="6" type="noConversion"/>
  </si>
  <si>
    <t>4. 진개 준설(준설장비)-산#1</t>
    <phoneticPr fontId="6" type="noConversion"/>
  </si>
  <si>
    <t xml:space="preserve">◎ 작업 소요시간 : </t>
    <phoneticPr fontId="6" type="noConversion"/>
  </si>
  <si>
    <r>
      <t xml:space="preserve">         rt : 자연상태에서의 토석의 단위중량(습윤밀도) (ton/</t>
    </r>
    <r>
      <rPr>
        <sz val="11"/>
        <color theme="1"/>
        <rFont val="굴림"/>
        <family val="3"/>
        <charset val="129"/>
      </rPr>
      <t>㎥</t>
    </r>
    <r>
      <rPr>
        <sz val="11"/>
        <rFont val="굴림"/>
        <family val="3"/>
        <charset val="129"/>
      </rPr>
      <t xml:space="preserve">), </t>
    </r>
    <phoneticPr fontId="6" type="noConversion"/>
  </si>
  <si>
    <t>rt</t>
    <phoneticPr fontId="6" type="noConversion"/>
  </si>
  <si>
    <r>
      <t xml:space="preserve">   - 품사양 : 굴삭기(0.6</t>
    </r>
    <r>
      <rPr>
        <sz val="11"/>
        <color theme="1"/>
        <rFont val="굴림"/>
        <family val="3"/>
        <charset val="129"/>
      </rPr>
      <t>㎥</t>
    </r>
    <r>
      <rPr>
        <sz val="11"/>
        <rFont val="굴림"/>
        <family val="3"/>
        <charset val="129"/>
      </rPr>
      <t>)</t>
    </r>
    <phoneticPr fontId="6" type="noConversion"/>
  </si>
  <si>
    <r>
      <t xml:space="preserve">         Cm : 1회 싸이클의 시간(초) (선회각도 135</t>
    </r>
    <r>
      <rPr>
        <sz val="11"/>
        <color theme="1"/>
        <rFont val="굴림"/>
        <family val="3"/>
        <charset val="129"/>
      </rPr>
      <t>˚</t>
    </r>
    <r>
      <rPr>
        <sz val="11"/>
        <rFont val="굴림"/>
        <family val="3"/>
        <charset val="129"/>
      </rPr>
      <t xml:space="preserve"> 적용) : </t>
    </r>
    <phoneticPr fontId="6" type="noConversion"/>
  </si>
  <si>
    <t xml:space="preserve">◎ 적용물량 : </t>
    <phoneticPr fontId="6" type="noConversion"/>
  </si>
  <si>
    <t>㎥ (준설장비 사용 후 마감작업: PIT진개량의 10%적용)</t>
    <phoneticPr fontId="1" type="noConversion"/>
  </si>
  <si>
    <t>◎ 작업물량 : 취수구 GATE 22개소</t>
    <phoneticPr fontId="6" type="noConversion"/>
  </si>
  <si>
    <t>◎ 품 적용   : 개소당 잠수부 4인,잠수조공 2인 적용(견적 품 적용)</t>
    <phoneticPr fontId="6" type="noConversion"/>
  </si>
  <si>
    <t xml:space="preserve">  1) 잠  수  부 : </t>
    <phoneticPr fontId="6" type="noConversion"/>
  </si>
  <si>
    <t xml:space="preserve">  2) 잠수 조공 :</t>
    <phoneticPr fontId="1" type="noConversion"/>
  </si>
  <si>
    <t>◎ 품   적용 : 건설공사 표준품셈 1편 3-1 인력터파기</t>
    <phoneticPr fontId="6" type="noConversion"/>
  </si>
  <si>
    <t>ㅇ 할증 :</t>
    <phoneticPr fontId="1" type="noConversion"/>
  </si>
  <si>
    <t xml:space="preserve"> 1) 협소한 장소 : </t>
    <phoneticPr fontId="6" type="noConversion"/>
  </si>
  <si>
    <t xml:space="preserve"> 2) 현장내 소운반 / 잔토처리 : </t>
    <phoneticPr fontId="6" type="noConversion"/>
  </si>
  <si>
    <t>인/㎥</t>
  </si>
  <si>
    <t>∴</t>
    <phoneticPr fontId="1" type="noConversion"/>
  </si>
  <si>
    <t xml:space="preserve">보통토사, 깊이0~1m : 보통인부 </t>
    <phoneticPr fontId="6" type="noConversion"/>
  </si>
  <si>
    <t xml:space="preserve"> 2) 용수가 있는 곳 :</t>
    <phoneticPr fontId="1" type="noConversion"/>
  </si>
  <si>
    <t xml:space="preserve"> 0.2 × (1+0.5+0.5) + 0.2</t>
    <phoneticPr fontId="1" type="noConversion"/>
  </si>
  <si>
    <t xml:space="preserve">  ㅇ준설장비 적용물량 : </t>
    <phoneticPr fontId="6" type="noConversion"/>
  </si>
  <si>
    <t>㎥</t>
    <phoneticPr fontId="1" type="noConversion"/>
  </si>
  <si>
    <t xml:space="preserve">(제거작업물량 : </t>
    <phoneticPr fontId="6" type="noConversion"/>
  </si>
  <si>
    <t xml:space="preserve">㎥, 시간당 작업량 : </t>
    <phoneticPr fontId="1" type="noConversion"/>
  </si>
  <si>
    <t>㎥/hr)</t>
    <phoneticPr fontId="1" type="noConversion"/>
  </si>
  <si>
    <t>Q : 1시간당 작업량(㎥/hr)</t>
    <phoneticPr fontId="6" type="noConversion"/>
  </si>
  <si>
    <t>q : 흡입준설기 7.64㎥ 기준</t>
    <phoneticPr fontId="6" type="noConversion"/>
  </si>
  <si>
    <t>f : 체적환산계수(건설품셈 1장 점질토적용) : 1.25</t>
    <phoneticPr fontId="6" type="noConversion"/>
  </si>
  <si>
    <t>E : 작업효율 : 0.9</t>
    <phoneticPr fontId="6" type="noConversion"/>
  </si>
  <si>
    <t xml:space="preserve">T1 (준비시간) : </t>
    <phoneticPr fontId="6" type="noConversion"/>
  </si>
  <si>
    <t xml:space="preserve">T2 (세정시간) : </t>
    <phoneticPr fontId="6" type="noConversion"/>
  </si>
  <si>
    <t xml:space="preserve">T3 (흡입시간) : </t>
    <phoneticPr fontId="6" type="noConversion"/>
  </si>
  <si>
    <t xml:space="preserve">T4 (운반시간) : </t>
    <phoneticPr fontId="6" type="noConversion"/>
  </si>
  <si>
    <t>분</t>
    <phoneticPr fontId="1" type="noConversion"/>
  </si>
  <si>
    <t>(건설품셈1편 11-8 덤프트럭 적용)</t>
  </si>
  <si>
    <t>Cm : 1회 싸이클 시간(분) :</t>
    <phoneticPr fontId="6" type="noConversion"/>
  </si>
  <si>
    <t xml:space="preserve">T5 (적하시간) : </t>
    <phoneticPr fontId="6" type="noConversion"/>
  </si>
  <si>
    <t xml:space="preserve">(Cm = T1 + T2 + T3 +T4 + T5) </t>
    <phoneticPr fontId="6" type="noConversion"/>
  </si>
  <si>
    <t>= (1.4/25 + 1.4/25) * 60 =</t>
    <phoneticPr fontId="6" type="noConversion"/>
  </si>
  <si>
    <t xml:space="preserve"> *운반거리 : 기지 내 1부두 옆 사토장, 편도 평균1.4km 적용</t>
    <phoneticPr fontId="6" type="noConversion"/>
  </si>
  <si>
    <t xml:space="preserve">  - 적용물량 : </t>
    <phoneticPr fontId="6" type="noConversion"/>
  </si>
  <si>
    <t xml:space="preserve">㎥ (Pit내 진개량의10%) </t>
    <phoneticPr fontId="1" type="noConversion"/>
  </si>
  <si>
    <t>×</t>
    <phoneticPr fontId="1" type="noConversion"/>
  </si>
  <si>
    <t>kg/㎥/</t>
    <phoneticPr fontId="1" type="noConversion"/>
  </si>
  <si>
    <t xml:space="preserve">kg </t>
    <phoneticPr fontId="1" type="noConversion"/>
  </si>
  <si>
    <t>=</t>
    <phoneticPr fontId="1" type="noConversion"/>
  </si>
  <si>
    <t>㎥ (Pit내 진개량의11%)</t>
  </si>
  <si>
    <t xml:space="preserve">    -개당 용량 10㎥ * 4개 제작 적용(견적가)</t>
    <phoneticPr fontId="6" type="noConversion"/>
  </si>
  <si>
    <t xml:space="preserve">ㅇ 적용물량 : </t>
    <phoneticPr fontId="6" type="noConversion"/>
  </si>
  <si>
    <t>ㅇ 품적용 : 건설품셈 11장 기계화 시공 적용(11-8)</t>
    <phoneticPr fontId="6" type="noConversion"/>
  </si>
  <si>
    <t>ㅇ 시간당 작업량(덤프트럭 8톤)</t>
    <phoneticPr fontId="6" type="noConversion"/>
  </si>
  <si>
    <r>
      <t xml:space="preserve">       </t>
    </r>
    <r>
      <rPr>
        <sz val="11"/>
        <rFont val="굴림체"/>
        <family val="3"/>
        <charset val="129"/>
      </rPr>
      <t>※</t>
    </r>
    <r>
      <rPr>
        <sz val="11"/>
        <rFont val="굴림"/>
        <family val="3"/>
        <charset val="129"/>
      </rPr>
      <t xml:space="preserve"> 흐트러진 상태의 덤프트럭 1회 적재량(q) :</t>
    </r>
    <phoneticPr fontId="6" type="noConversion"/>
  </si>
  <si>
    <t>*</t>
    <phoneticPr fontId="1" type="noConversion"/>
  </si>
  <si>
    <t xml:space="preserve">            1) 적재시간(T1) : 10분/㎥(토사류 인력적재)*q =</t>
    <phoneticPr fontId="6" type="noConversion"/>
  </si>
  <si>
    <t xml:space="preserve"> ×</t>
    <phoneticPr fontId="1" type="noConversion"/>
  </si>
  <si>
    <t xml:space="preserve">            2) 왕복시간(T2) : </t>
    <phoneticPr fontId="6" type="noConversion"/>
  </si>
  <si>
    <t>분</t>
    <phoneticPr fontId="1" type="noConversion"/>
  </si>
  <si>
    <t/>
  </si>
  <si>
    <t>= (1.4/25 + 1.4/25) * 60 =</t>
    <phoneticPr fontId="1" type="noConversion"/>
  </si>
  <si>
    <t xml:space="preserve">            3) 적하시간(T3) : 점토, 작업조건 보통 적용 : </t>
    <phoneticPr fontId="6" type="noConversion"/>
  </si>
  <si>
    <t xml:space="preserve">            4) 적재장소에 도착한 후 적재시작 시간(T4) : </t>
    <phoneticPr fontId="6" type="noConversion"/>
  </si>
  <si>
    <t xml:space="preserve">               (작업조건 : 적재장소가 좁아서 목적장소에 진입하는데 불편을 느낄 때)</t>
    <phoneticPr fontId="6" type="noConversion"/>
  </si>
  <si>
    <t xml:space="preserve">    ◎ 운반시간 : </t>
    <phoneticPr fontId="6" type="noConversion"/>
  </si>
  <si>
    <t>㎥</t>
    <phoneticPr fontId="1" type="noConversion"/>
  </si>
  <si>
    <t>÷</t>
  </si>
  <si>
    <t xml:space="preserve">◎ 작업소요시간 : </t>
    <phoneticPr fontId="6" type="noConversion"/>
  </si>
  <si>
    <r>
      <t xml:space="preserve">         q : Bucket 용량(</t>
    </r>
    <r>
      <rPr>
        <sz val="11"/>
        <color theme="1"/>
        <rFont val="굴림"/>
        <family val="3"/>
        <charset val="129"/>
      </rPr>
      <t>㎥</t>
    </r>
    <r>
      <rPr>
        <sz val="11"/>
        <rFont val="굴림"/>
        <family val="3"/>
        <charset val="129"/>
      </rPr>
      <t>) :</t>
    </r>
    <phoneticPr fontId="6" type="noConversion"/>
  </si>
  <si>
    <t xml:space="preserve">         K : Bucket 계수 : </t>
    <phoneticPr fontId="6" type="noConversion"/>
  </si>
  <si>
    <t xml:space="preserve">         f : 토량환산계수 (건설품셈 1장 점질흙 적용) : </t>
    <phoneticPr fontId="6" type="noConversion"/>
  </si>
  <si>
    <t xml:space="preserve">         E : 작업효율 (점성토/흐트러진 상태/불량 적용) : </t>
    <phoneticPr fontId="6" type="noConversion"/>
  </si>
  <si>
    <t xml:space="preserve"> Q   = </t>
    <phoneticPr fontId="6" type="noConversion"/>
  </si>
  <si>
    <t>(</t>
    <phoneticPr fontId="1" type="noConversion"/>
  </si>
  <si>
    <t>장 적용)</t>
    <phoneticPr fontId="1" type="noConversion"/>
  </si>
  <si>
    <t xml:space="preserve">       ※ 1회 싸이클 시간( Cm ) : T1 + T2 + T3 + T4 =</t>
    <phoneticPr fontId="6" type="noConversion"/>
  </si>
  <si>
    <t>분</t>
    <phoneticPr fontId="1" type="noConversion"/>
  </si>
  <si>
    <t>물자 '12.7
(하) P183
덤프트럭
(8T)</t>
    <phoneticPr fontId="6" type="noConversion"/>
  </si>
  <si>
    <t>물자 '12.7
(하) P187
진공흡입
준설차(25T)</t>
    <phoneticPr fontId="6" type="noConversion"/>
  </si>
  <si>
    <t>물자 '12.7
(하) P182
굴삭기(0.6㎥)</t>
    <phoneticPr fontId="6" type="noConversion"/>
  </si>
  <si>
    <t>ㅇPP마대(규격 80kg,75㎝*115㎝) ; 물자 '12. 7 (하) P45</t>
    <phoneticPr fontId="6" type="noConversion"/>
  </si>
  <si>
    <t xml:space="preserve">(노무비) × </t>
    <phoneticPr fontId="18" type="noConversion"/>
  </si>
  <si>
    <t>(직접노무비) ×</t>
    <phoneticPr fontId="18" type="noConversion"/>
  </si>
  <si>
    <t xml:space="preserve">(재료비+직접노무비) × </t>
    <phoneticPr fontId="18" type="noConversion"/>
  </si>
  <si>
    <t>(재료비+직접노무비+산출경비) ×</t>
    <phoneticPr fontId="18" type="noConversion"/>
  </si>
  <si>
    <t xml:space="preserve">(재료비+노무비) × </t>
    <phoneticPr fontId="18" type="noConversion"/>
  </si>
  <si>
    <t xml:space="preserve">(재료비+노무비+경비) × </t>
    <phoneticPr fontId="18" type="noConversion"/>
  </si>
  <si>
    <t xml:space="preserve">(노무비+경비+일반관리비) × </t>
    <phoneticPr fontId="18" type="noConversion"/>
  </si>
  <si>
    <t>(직접노무비) ×</t>
    <phoneticPr fontId="18" type="noConversion"/>
  </si>
  <si>
    <t>품  목</t>
    <phoneticPr fontId="18" type="noConversion"/>
  </si>
  <si>
    <t>규 격</t>
    <phoneticPr fontId="18" type="noConversion"/>
  </si>
  <si>
    <t>단위</t>
    <phoneticPr fontId="18" type="noConversion"/>
  </si>
  <si>
    <t xml:space="preserve">수량 </t>
    <phoneticPr fontId="18" type="noConversion"/>
  </si>
  <si>
    <t>단가</t>
    <phoneticPr fontId="18" type="noConversion"/>
  </si>
  <si>
    <t>금액</t>
    <phoneticPr fontId="18" type="noConversion"/>
  </si>
  <si>
    <t>비고</t>
    <phoneticPr fontId="18" type="noConversion"/>
  </si>
  <si>
    <t>번호</t>
    <phoneticPr fontId="18" type="noConversion"/>
  </si>
  <si>
    <t>1. 재료비</t>
    <phoneticPr fontId="18" type="noConversion"/>
  </si>
  <si>
    <t>가.</t>
    <phoneticPr fontId="18" type="noConversion"/>
  </si>
  <si>
    <t>진개 준설</t>
    <phoneticPr fontId="18" type="noConversion"/>
  </si>
  <si>
    <t>흡입준설기</t>
    <phoneticPr fontId="18" type="noConversion"/>
  </si>
  <si>
    <t>hr</t>
    <phoneticPr fontId="18" type="noConversion"/>
  </si>
  <si>
    <t>산#1</t>
    <phoneticPr fontId="18" type="noConversion"/>
  </si>
  <si>
    <t>나.</t>
    <phoneticPr fontId="18" type="noConversion"/>
  </si>
  <si>
    <t>진개 침전 저장조</t>
    <phoneticPr fontId="18" type="noConversion"/>
  </si>
  <si>
    <t>L2m×W5m×H1m</t>
    <phoneticPr fontId="18" type="noConversion"/>
  </si>
  <si>
    <t>set</t>
    <phoneticPr fontId="18" type="noConversion"/>
  </si>
  <si>
    <t>견적가</t>
    <phoneticPr fontId="18" type="noConversion"/>
  </si>
  <si>
    <t>다.</t>
    <phoneticPr fontId="18" type="noConversion"/>
  </si>
  <si>
    <t>포대(P.P마대)</t>
    <phoneticPr fontId="18" type="noConversion"/>
  </si>
  <si>
    <t>80Kg 75㎝×115㎝</t>
    <phoneticPr fontId="18" type="noConversion"/>
  </si>
  <si>
    <t>장</t>
    <phoneticPr fontId="18" type="noConversion"/>
  </si>
  <si>
    <t>산#2</t>
    <phoneticPr fontId="18" type="noConversion"/>
  </si>
  <si>
    <t>라.</t>
    <phoneticPr fontId="18" type="noConversion"/>
  </si>
  <si>
    <t>진개 운반(잔토운반)</t>
    <phoneticPr fontId="18" type="noConversion"/>
  </si>
  <si>
    <t>덤프트럭(8ton)</t>
    <phoneticPr fontId="18" type="noConversion"/>
  </si>
  <si>
    <t>산#3</t>
    <phoneticPr fontId="18" type="noConversion"/>
  </si>
  <si>
    <t>마.</t>
    <phoneticPr fontId="18" type="noConversion"/>
  </si>
  <si>
    <t>진개 하역(부지정리)</t>
    <phoneticPr fontId="18" type="noConversion"/>
  </si>
  <si>
    <t>굴삭기(0.6㎥)</t>
    <phoneticPr fontId="18" type="noConversion"/>
  </si>
  <si>
    <t>산#4</t>
    <phoneticPr fontId="18" type="noConversion"/>
  </si>
  <si>
    <t>직접노무비</t>
    <phoneticPr fontId="18" type="noConversion"/>
  </si>
  <si>
    <t>취수구GATE 수밀작업</t>
    <phoneticPr fontId="18" type="noConversion"/>
  </si>
  <si>
    <t>잠수부</t>
    <phoneticPr fontId="18" type="noConversion"/>
  </si>
  <si>
    <t>MD</t>
    <phoneticPr fontId="18" type="noConversion"/>
  </si>
  <si>
    <t>품#1</t>
    <phoneticPr fontId="18" type="noConversion"/>
  </si>
  <si>
    <t>잠수조공</t>
    <phoneticPr fontId="18" type="noConversion"/>
  </si>
  <si>
    <t>진개 준설(장비사용)</t>
    <phoneticPr fontId="18" type="noConversion"/>
  </si>
  <si>
    <t>진개 준설(수중작업)</t>
    <phoneticPr fontId="18" type="noConversion"/>
  </si>
  <si>
    <t>품#2</t>
    <phoneticPr fontId="18" type="noConversion"/>
  </si>
  <si>
    <t>진개 준설(잔토처리)</t>
    <phoneticPr fontId="18" type="noConversion"/>
  </si>
  <si>
    <t>보통인부</t>
    <phoneticPr fontId="18" type="noConversion"/>
  </si>
  <si>
    <t>품#3</t>
    <phoneticPr fontId="18" type="noConversion"/>
  </si>
  <si>
    <t xml:space="preserve">(직접노무비) × </t>
    <phoneticPr fontId="18" type="noConversion"/>
  </si>
  <si>
    <t>기계경비</t>
    <phoneticPr fontId="1" type="noConversion"/>
  </si>
  <si>
    <t>개소</t>
    <phoneticPr fontId="18" type="noConversion"/>
  </si>
  <si>
    <t>진개 운반(잔토처리)</t>
    <phoneticPr fontId="18" type="noConversion"/>
  </si>
  <si>
    <t>산재보험료</t>
    <phoneticPr fontId="18" type="noConversion"/>
  </si>
  <si>
    <t>고용보험료</t>
    <phoneticPr fontId="18" type="noConversion"/>
  </si>
  <si>
    <t>건강보험료</t>
    <phoneticPr fontId="18" type="noConversion"/>
  </si>
  <si>
    <t>연금보험료</t>
    <phoneticPr fontId="18" type="noConversion"/>
  </si>
  <si>
    <t>바.</t>
    <phoneticPr fontId="18" type="noConversion"/>
  </si>
  <si>
    <t>산업안전보건관리비</t>
    <phoneticPr fontId="18" type="noConversion"/>
  </si>
  <si>
    <t>사.</t>
    <phoneticPr fontId="18" type="noConversion"/>
  </si>
  <si>
    <t>환경보전비</t>
    <phoneticPr fontId="18" type="noConversion"/>
  </si>
  <si>
    <t>아.</t>
    <phoneticPr fontId="18" type="noConversion"/>
  </si>
  <si>
    <t>기타경비</t>
    <phoneticPr fontId="18" type="noConversion"/>
  </si>
  <si>
    <t>5. 이  윤</t>
    <phoneticPr fontId="18" type="noConversion"/>
  </si>
  <si>
    <t>공사비 합계 : 1+2+3+4+5</t>
    <phoneticPr fontId="18" type="noConversion"/>
  </si>
  <si>
    <t>(건강보험료) ×</t>
    <phoneticPr fontId="1" type="noConversion"/>
  </si>
  <si>
    <t>퇴직공제부금비</t>
    <phoneticPr fontId="1" type="noConversion"/>
  </si>
  <si>
    <t>노인장기요양보험료</t>
    <phoneticPr fontId="1" type="noConversion"/>
  </si>
  <si>
    <t>공   사   설   계   서</t>
    <phoneticPr fontId="27" type="noConversion"/>
  </si>
  <si>
    <t>한  국  가  스  공  사</t>
    <phoneticPr fontId="6" type="noConversion"/>
  </si>
  <si>
    <t>평 택 기 지 본 부</t>
    <phoneticPr fontId="6" type="noConversion"/>
  </si>
  <si>
    <t>2012.  7</t>
    <phoneticPr fontId="27" type="noConversion"/>
  </si>
  <si>
    <t xml:space="preserve">    Ⅰ. 공사계획서</t>
  </si>
  <si>
    <t xml:space="preserve">    Ⅱ. 공사비 예산서</t>
  </si>
  <si>
    <t xml:space="preserve">    Ⅲ. 공사설명서</t>
  </si>
  <si>
    <t xml:space="preserve">    Ⅳ. 일반시방서</t>
  </si>
  <si>
    <t xml:space="preserve">    Ⅴ.특기시방서</t>
  </si>
  <si>
    <t>Ⅰ. 공 사 계 획 서</t>
    <phoneticPr fontId="18" type="noConversion"/>
  </si>
  <si>
    <t>공    사    명</t>
  </si>
  <si>
    <t>총  공  사  비</t>
    <phoneticPr fontId="18" type="noConversion"/>
  </si>
  <si>
    <t>(VAT별도)</t>
    <phoneticPr fontId="18" type="noConversion"/>
  </si>
  <si>
    <t>내          용</t>
  </si>
  <si>
    <t>- 본     사 취급액 :</t>
    <phoneticPr fontId="18" type="noConversion"/>
  </si>
  <si>
    <t>- 도급 취급액 :</t>
  </si>
  <si>
    <t>- 사 업 소 취급액 :</t>
    <phoneticPr fontId="18" type="noConversion"/>
  </si>
  <si>
    <t xml:space="preserve">- 비용 배분비 : </t>
  </si>
  <si>
    <t>계  정  과  목</t>
  </si>
  <si>
    <t>공  사  기  간</t>
  </si>
  <si>
    <t>공  사  방  법</t>
  </si>
  <si>
    <t>전문업체 도급공사</t>
    <phoneticPr fontId="18" type="noConversion"/>
  </si>
  <si>
    <t>공 사 책 임 자</t>
  </si>
  <si>
    <t>평택기지본부장</t>
    <phoneticPr fontId="18" type="noConversion"/>
  </si>
  <si>
    <t>공 사 감 독 자</t>
  </si>
  <si>
    <t>평택기지본부장이 임명한 자</t>
    <phoneticPr fontId="18" type="noConversion"/>
  </si>
  <si>
    <t>공 사 인 수 자</t>
  </si>
  <si>
    <t>첨  부  서  류</t>
  </si>
  <si>
    <t>'12년 해수취수구 진개제거 공사</t>
    <phoneticPr fontId="18" type="noConversion"/>
  </si>
  <si>
    <t>('12년 해수취수구 진개제거 공사)</t>
    <phoneticPr fontId="6" type="noConversion"/>
  </si>
  <si>
    <t>손익예산 (수선 / 용역 / 설비)</t>
    <phoneticPr fontId="18" type="noConversion"/>
  </si>
  <si>
    <t>Ⅱ. 공 사 비  예 산 서</t>
  </si>
  <si>
    <t xml:space="preserve">총   공  사  비 : </t>
  </si>
  <si>
    <t>작 성 자 : 대리  김 정 민 (인)</t>
    <phoneticPr fontId="6" type="noConversion"/>
  </si>
  <si>
    <t>검 토 자 : 팀장  홍 기 석 (인)</t>
    <phoneticPr fontId="6" type="noConversion"/>
  </si>
  <si>
    <t xml:space="preserve">1. 도 급  공 사 비 </t>
    <phoneticPr fontId="6" type="noConversion"/>
  </si>
  <si>
    <t>가.확정분</t>
    <phoneticPr fontId="6" type="noConversion"/>
  </si>
  <si>
    <t xml:space="preserve">다. 경    비 </t>
  </si>
  <si>
    <t>나.정산분</t>
    <phoneticPr fontId="6" type="noConversion"/>
  </si>
  <si>
    <t>1) 기 계 경 비</t>
    <phoneticPr fontId="6" type="noConversion"/>
  </si>
  <si>
    <t>2. 회 사 취 급 비</t>
    <phoneticPr fontId="44" type="noConversion"/>
  </si>
  <si>
    <t>2) 산재보험료</t>
    <phoneticPr fontId="13" type="noConversion"/>
  </si>
  <si>
    <t xml:space="preserve">3. 설 계 공 사 비 </t>
    <phoneticPr fontId="44" type="noConversion"/>
  </si>
  <si>
    <t>3) 고용보험료</t>
    <phoneticPr fontId="13" type="noConversion"/>
  </si>
  <si>
    <t>가. 재 료 비</t>
    <phoneticPr fontId="6" type="noConversion"/>
  </si>
  <si>
    <t>4) 건강보험료</t>
    <phoneticPr fontId="13" type="noConversion"/>
  </si>
  <si>
    <t>5) 연금보험료</t>
    <phoneticPr fontId="6" type="noConversion"/>
  </si>
  <si>
    <t>6) 노인장기요양보험료</t>
    <phoneticPr fontId="13" type="noConversion"/>
  </si>
  <si>
    <t>7) 퇴직공제 부금비</t>
    <phoneticPr fontId="13" type="noConversion"/>
  </si>
  <si>
    <t>8) 산업안전보건관리비</t>
    <phoneticPr fontId="6" type="noConversion"/>
  </si>
  <si>
    <t>라. 일반 관리비</t>
  </si>
  <si>
    <t>나. 노  무  비</t>
  </si>
  <si>
    <t>1) 직접 노무비</t>
  </si>
  <si>
    <t>2) 간접 노무비</t>
  </si>
  <si>
    <t>공    사    명  :  '12년 해수취수구 진개제거 공사</t>
    <phoneticPr fontId="6" type="noConversion"/>
  </si>
  <si>
    <t xml:space="preserve">   (1) 출고 재료비</t>
    <phoneticPr fontId="44" type="noConversion"/>
  </si>
  <si>
    <t>본   사   분</t>
    <phoneticPr fontId="1" type="noConversion"/>
  </si>
  <si>
    <t>사 업 소 분</t>
    <phoneticPr fontId="1" type="noConversion"/>
  </si>
  <si>
    <t xml:space="preserve">   (2) 구입 재료비</t>
    <phoneticPr fontId="44" type="noConversion"/>
  </si>
  <si>
    <t>CP   외   자</t>
    <phoneticPr fontId="1" type="noConversion"/>
  </si>
  <si>
    <t>CP   내   자</t>
    <phoneticPr fontId="1" type="noConversion"/>
  </si>
  <si>
    <t>(3) 회사 운반비</t>
    <phoneticPr fontId="1" type="noConversion"/>
  </si>
  <si>
    <t>(4) 외자 조작비</t>
    <phoneticPr fontId="1" type="noConversion"/>
  </si>
  <si>
    <t>(5) 지입 재료비</t>
    <phoneticPr fontId="1" type="noConversion"/>
  </si>
  <si>
    <t>(6) 잡    재료비</t>
    <phoneticPr fontId="1" type="noConversion"/>
  </si>
  <si>
    <t>(7) 작업설,부산물</t>
    <phoneticPr fontId="1" type="noConversion"/>
  </si>
  <si>
    <t>10) 기타경비</t>
    <phoneticPr fontId="6" type="noConversion"/>
  </si>
  <si>
    <t>9) 환경보전비</t>
    <phoneticPr fontId="6" type="noConversion"/>
  </si>
  <si>
    <t>2012. 7. 18</t>
    <phoneticPr fontId="13" type="noConversion"/>
  </si>
  <si>
    <t>마. 이          윤</t>
    <phoneticPr fontId="1" type="noConversion"/>
  </si>
  <si>
    <t>Ⅲ. 공 사 설 명 서</t>
    <phoneticPr fontId="6" type="noConversion"/>
  </si>
  <si>
    <t>해수 취수구 진개량 조사결과 상당량의 진개가 축적된 것으로 확인된 바,
진개 제거 공사를 통하여 기화 및 소화해수설비의 손상을 사전에 방지하고
운전환경을 향상시켜 설비의 안정적 운영에 만전을 기하고자 함.</t>
    <phoneticPr fontId="44" type="noConversion"/>
  </si>
  <si>
    <t>해수 취수구에 퇴적된 진개를 제거하기 위한 작업준비, 인력공급, 안전장비 휴대,  
진개제거, 운반 및 뒷정리 등을 수행하는 것으로 주요 공사범위는 다음과 같다.</t>
    <phoneticPr fontId="1" type="noConversion"/>
  </si>
  <si>
    <t>1. 공사명 :  '12년 해수취수구 진개제거 공사</t>
    <phoneticPr fontId="6" type="noConversion"/>
  </si>
  <si>
    <t>2. 위  치 : 경기도 평택시 포승읍 원정리 산109 평택생산기지내</t>
    <phoneticPr fontId="6" type="noConversion"/>
  </si>
  <si>
    <t>3. 목  적 :</t>
    <phoneticPr fontId="6" type="noConversion"/>
  </si>
  <si>
    <t>2) 진개 저장조 제작</t>
    <phoneticPr fontId="1" type="noConversion"/>
  </si>
  <si>
    <t>준설된 진개를 임시 저장 및 수분배출하기 위함.</t>
    <phoneticPr fontId="1" type="noConversion"/>
  </si>
  <si>
    <t>해수 취수구 Gate Guide부에 퇴적된 진개를 Air Lifting Pump 장비로 제거후
Gate Close작업 및 수밀 작업</t>
    <phoneticPr fontId="1" type="noConversion"/>
  </si>
  <si>
    <t>3) 진개 준설작업</t>
    <phoneticPr fontId="1" type="noConversion"/>
  </si>
  <si>
    <t>- 취수구 Pit 및 Pond에 퇴적된 진개를 준설 장비를 이용하여 준설
- 인력 투입 마무리 작업</t>
    <phoneticPr fontId="1" type="noConversion"/>
  </si>
  <si>
    <t>4) 진개 침전 및 배수</t>
    <phoneticPr fontId="1" type="noConversion"/>
  </si>
  <si>
    <t>진개 저장조에서 침전 및 수분 배수</t>
    <phoneticPr fontId="1" type="noConversion"/>
  </si>
  <si>
    <t>5) 진개운반</t>
    <phoneticPr fontId="1" type="noConversion"/>
  </si>
  <si>
    <t xml:space="preserve">- 운반장소 : 기지본부 내 사토장(왕복거리 평균 2.8km 적용)
- 운반시 진개가 도로에 흐르지 않도록 제반조치 </t>
    <phoneticPr fontId="1" type="noConversion"/>
  </si>
  <si>
    <t>6) 진개하역 후 부지정리</t>
    <phoneticPr fontId="1" type="noConversion"/>
  </si>
  <si>
    <t>메우기 및 부지정리 작업</t>
    <phoneticPr fontId="1" type="noConversion"/>
  </si>
  <si>
    <t>㎥/hr)</t>
    <phoneticPr fontId="1" type="noConversion"/>
  </si>
  <si>
    <t>4. 공사규모 : 1303.3㎥ 진개제거 공사(총 22개 PIT)</t>
    <phoneticPr fontId="1" type="noConversion"/>
  </si>
  <si>
    <t>5. 공사개요</t>
    <phoneticPr fontId="1" type="noConversion"/>
  </si>
  <si>
    <t>DESCRIPTION</t>
    <phoneticPr fontId="6" type="noConversion"/>
  </si>
  <si>
    <t>2011년</t>
    <phoneticPr fontId="6" type="noConversion"/>
  </si>
  <si>
    <t>비 고</t>
    <phoneticPr fontId="6" type="noConversion"/>
  </si>
  <si>
    <t>1주</t>
    <phoneticPr fontId="6" type="noConversion"/>
  </si>
  <si>
    <t>2주</t>
    <phoneticPr fontId="6" type="noConversion"/>
  </si>
  <si>
    <t>3주</t>
    <phoneticPr fontId="6" type="noConversion"/>
  </si>
  <si>
    <t>4주</t>
    <phoneticPr fontId="6" type="noConversion"/>
  </si>
  <si>
    <t>작업준비</t>
    <phoneticPr fontId="6" type="noConversion"/>
  </si>
  <si>
    <t xml:space="preserve">  - 콘테이너 반입</t>
    <phoneticPr fontId="6" type="noConversion"/>
  </si>
  <si>
    <t>=== 1주</t>
    <phoneticPr fontId="6" type="noConversion"/>
  </si>
  <si>
    <t xml:space="preserve">  - 출입허가 및 안전교육</t>
    <phoneticPr fontId="6" type="noConversion"/>
  </si>
  <si>
    <t>8월</t>
    <phoneticPr fontId="6" type="noConversion"/>
  </si>
  <si>
    <t>9월</t>
    <phoneticPr fontId="6" type="noConversion"/>
  </si>
  <si>
    <t>10월</t>
    <phoneticPr fontId="6" type="noConversion"/>
  </si>
  <si>
    <t xml:space="preserve">1) Pit 수밀작업(Sluice Gate Close) </t>
    <phoneticPr fontId="1" type="noConversion"/>
  </si>
  <si>
    <t>진개운반/하역/부지정리</t>
    <phoneticPr fontId="1" type="noConversion"/>
  </si>
  <si>
    <t>P-571지역 진개 제거
(Pit 5개소 순차적 실시)</t>
    <phoneticPr fontId="1" type="noConversion"/>
  </si>
  <si>
    <t>진개침전 저장조 제작 및 설치</t>
    <phoneticPr fontId="1" type="noConversion"/>
  </si>
  <si>
    <t>P-571지역 Gate 설치 및 수밀작업
(5개소 순차적)</t>
    <phoneticPr fontId="6" type="noConversion"/>
  </si>
  <si>
    <t>현장정리정돈</t>
    <phoneticPr fontId="6" type="noConversion"/>
  </si>
  <si>
    <t>P-661지역 Gate 설치 및 수밀작업
(4개소 순차적)</t>
    <phoneticPr fontId="6" type="noConversion"/>
  </si>
  <si>
    <t>P-661지역 진개 제거
(Pit 4개소 순차적 실시)</t>
    <phoneticPr fontId="1" type="noConversion"/>
  </si>
  <si>
    <t>P-771지역 진개 제거
(Pit 6개소 순차적 실시)</t>
    <phoneticPr fontId="1" type="noConversion"/>
  </si>
  <si>
    <t>P-771지역 Gate 설치 및 수밀작업
(6개소 순차적)</t>
    <phoneticPr fontId="6" type="noConversion"/>
  </si>
  <si>
    <t>P-2671지역 Gate 설치 및 수밀작업
(7개소 순차적)</t>
    <phoneticPr fontId="6" type="noConversion"/>
  </si>
  <si>
    <t>P-2671지역 진개 제거
(Pit 7개소 순차적 실시)</t>
    <phoneticPr fontId="1" type="noConversion"/>
  </si>
  <si>
    <t>====== 1.5주</t>
    <phoneticPr fontId="6" type="noConversion"/>
  </si>
  <si>
    <t>========= 2주</t>
    <phoneticPr fontId="6" type="noConversion"/>
  </si>
  <si>
    <t>======= 1.5주</t>
    <phoneticPr fontId="6" type="noConversion"/>
  </si>
  <si>
    <r>
      <rPr>
        <b/>
        <u/>
        <sz val="10"/>
        <rFont val="굴림체"/>
        <family val="3"/>
        <charset val="129"/>
      </rPr>
      <t>※</t>
    </r>
    <r>
      <rPr>
        <b/>
        <u/>
        <sz val="10"/>
        <rFont val="돋움"/>
        <family val="3"/>
        <charset val="129"/>
      </rPr>
      <t xml:space="preserve"> 운전상황에 따라 작업일정이 조정될 수 있음</t>
    </r>
    <phoneticPr fontId="1" type="noConversion"/>
  </si>
  <si>
    <t>7) 공 정 표</t>
    <phoneticPr fontId="1" type="noConversion"/>
  </si>
  <si>
    <t xml:space="preserve"> 설계 내역서</t>
    <phoneticPr fontId="6" type="noConversion"/>
  </si>
  <si>
    <t>일반 시방서</t>
  </si>
  <si>
    <t>특기 시방서</t>
    <phoneticPr fontId="13" type="noConversion"/>
  </si>
  <si>
    <t>9. 해수취수구 평면도</t>
    <phoneticPr fontId="1" type="noConversion"/>
  </si>
  <si>
    <t>8. 해수취수구 진개량 산출내역</t>
    <phoneticPr fontId="1" type="noConversion"/>
  </si>
  <si>
    <t xml:space="preserve">    Ⅵ.설계내역서</t>
    <phoneticPr fontId="1" type="noConversion"/>
  </si>
  <si>
    <t>공사비 예산서 / 공사설명서 / 공  정  표 / 시  방  서 / 설계내역서</t>
    <phoneticPr fontId="18" type="noConversion"/>
  </si>
  <si>
    <t>==================================== 7.5주</t>
    <phoneticPr fontId="1" type="noConversion"/>
  </si>
  <si>
    <t>2012. 8.  ~ 10. 12</t>
    <phoneticPr fontId="18" type="noConversion"/>
  </si>
  <si>
    <t>6. 공사기간 : 2012. 8.  ~  2012. 10. 12</t>
    <phoneticPr fontId="6" type="noConversion"/>
  </si>
</sst>
</file>

<file path=xl/styles.xml><?xml version="1.0" encoding="utf-8"?>
<styleSheet xmlns="http://schemas.openxmlformats.org/spreadsheetml/2006/main">
  <numFmts count="2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0.00_ "/>
    <numFmt numFmtId="178" formatCode="0.000000000000000000000000_ "/>
    <numFmt numFmtId="179" formatCode="#,##0_ "/>
    <numFmt numFmtId="180" formatCode="0_ "/>
    <numFmt numFmtId="181" formatCode="0.0_ "/>
    <numFmt numFmtId="182" formatCode="0.000_ "/>
    <numFmt numFmtId="183" formatCode="_ * #,##0_ ;_ * \-#,##0_ ;_ * &quot;-&quot;_ ;_ @_ "/>
    <numFmt numFmtId="184" formatCode="_ * #,##0.00_ ;_ * \-#,##0.00_ ;_ * &quot;-&quot;??_ ;_ @_ "/>
    <numFmt numFmtId="185" formatCode="_(&quot;$&quot;* #,##0_);_(&quot;$&quot;* \(#,##0\);_(&quot;$&quot;* &quot;-&quot;_);_(@_)"/>
    <numFmt numFmtId="186" formatCode="_(&quot;$&quot;* #,##0.00_);_(&quot;$&quot;* \(#,##0.00\);_(&quot;$&quot;* &quot;-&quot;??_);_(@_)"/>
    <numFmt numFmtId="187" formatCode="_-* #,##0.00_-;\-* #,##0.00_-;_-* &quot;-&quot;_-;_-@_-"/>
    <numFmt numFmtId="188" formatCode="#,##0_);[Red]\(#,##0\)"/>
    <numFmt numFmtId="189" formatCode="#,##0.00_);[Red]\(#,##0.00\)"/>
    <numFmt numFmtId="190" formatCode="#,##0.000_);[Red]\(#,##0.000\)"/>
    <numFmt numFmtId="191" formatCode="0.000"/>
    <numFmt numFmtId="192" formatCode="#,##0.0"/>
    <numFmt numFmtId="193" formatCode="0.00;_僿"/>
    <numFmt numFmtId="194" formatCode="0.0%"/>
    <numFmt numFmtId="195" formatCode="0_);[Red]\(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1"/>
      <color theme="1"/>
      <name val="굴림체"/>
      <family val="3"/>
      <charset val="129"/>
    </font>
    <font>
      <b/>
      <vertAlign val="superscript"/>
      <sz val="11"/>
      <color theme="1"/>
      <name val="굴림"/>
      <family val="3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10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8"/>
      <name val="바탕체"/>
      <family val="1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name val="궁서"/>
      <family val="1"/>
      <charset val="129"/>
    </font>
    <font>
      <sz val="11"/>
      <name val="궁서체"/>
      <family val="1"/>
      <charset val="129"/>
    </font>
    <font>
      <sz val="11"/>
      <name val="바탕"/>
      <family val="1"/>
      <charset val="129"/>
    </font>
    <font>
      <b/>
      <sz val="11"/>
      <name val="바탕"/>
      <family val="1"/>
      <charset val="129"/>
    </font>
    <font>
      <b/>
      <u/>
      <sz val="20"/>
      <name val="바탕"/>
      <family val="1"/>
      <charset val="129"/>
    </font>
    <font>
      <sz val="8"/>
      <name val="바탕"/>
      <family val="1"/>
      <charset val="129"/>
    </font>
    <font>
      <sz val="36"/>
      <name val="궁서체"/>
      <family val="1"/>
      <charset val="129"/>
    </font>
    <font>
      <sz val="16"/>
      <name val="궁서체"/>
      <family val="1"/>
      <charset val="129"/>
    </font>
    <font>
      <sz val="14"/>
      <name val="궁서체"/>
      <family val="1"/>
      <charset val="129"/>
    </font>
    <font>
      <sz val="12"/>
      <name val="궁서체"/>
      <family val="1"/>
      <charset val="129"/>
    </font>
    <font>
      <u/>
      <sz val="20"/>
      <name val="궁서체"/>
      <family val="1"/>
      <charset val="129"/>
    </font>
    <font>
      <sz val="20"/>
      <name val="궁서체"/>
      <family val="1"/>
      <charset val="129"/>
    </font>
    <font>
      <b/>
      <sz val="16"/>
      <name val="궁서"/>
      <family val="1"/>
      <charset val="129"/>
    </font>
    <font>
      <b/>
      <sz val="18"/>
      <name val="궁서"/>
      <family val="1"/>
      <charset val="129"/>
    </font>
    <font>
      <sz val="12"/>
      <name val="궁서"/>
      <family val="1"/>
      <charset val="129"/>
    </font>
    <font>
      <u/>
      <sz val="30"/>
      <name val="궁서"/>
      <family val="1"/>
      <charset val="129"/>
    </font>
    <font>
      <sz val="16"/>
      <name val="궁서"/>
      <family val="1"/>
      <charset val="129"/>
    </font>
    <font>
      <sz val="18"/>
      <name val="궁서"/>
      <family val="1"/>
      <charset val="129"/>
    </font>
    <font>
      <u/>
      <sz val="20"/>
      <name val="궁서"/>
      <family val="1"/>
      <charset val="129"/>
    </font>
    <font>
      <sz val="20"/>
      <name val="궁서"/>
      <family val="1"/>
      <charset val="129"/>
    </font>
    <font>
      <sz val="10"/>
      <name val="궁서"/>
      <family val="1"/>
      <charset val="129"/>
    </font>
    <font>
      <b/>
      <sz val="12"/>
      <name val="궁서"/>
      <family val="1"/>
      <charset val="129"/>
    </font>
    <font>
      <sz val="9"/>
      <name val="궁서체"/>
      <family val="1"/>
      <charset val="129"/>
    </font>
    <font>
      <sz val="10"/>
      <name val="궁서체"/>
      <family val="1"/>
      <charset val="129"/>
    </font>
    <font>
      <b/>
      <sz val="16"/>
      <name val="궁서체"/>
      <family val="1"/>
      <charset val="129"/>
    </font>
    <font>
      <b/>
      <sz val="12"/>
      <name val="궁서체"/>
      <family val="1"/>
      <charset val="129"/>
    </font>
    <font>
      <sz val="11"/>
      <name val="HY헤드라인M"/>
      <family val="1"/>
      <charset val="129"/>
    </font>
    <font>
      <sz val="10"/>
      <name val="HY헤드라인M"/>
      <family val="1"/>
      <charset val="129"/>
    </font>
    <font>
      <sz val="8"/>
      <name val="궁서체"/>
      <family val="1"/>
      <charset val="129"/>
    </font>
    <font>
      <sz val="10"/>
      <name val="돋움"/>
      <family val="3"/>
      <charset val="129"/>
    </font>
    <font>
      <b/>
      <sz val="10"/>
      <name val="궁서체"/>
      <family val="1"/>
      <charset val="129"/>
    </font>
    <font>
      <b/>
      <u/>
      <sz val="10"/>
      <name val="돋움"/>
      <family val="3"/>
      <charset val="129"/>
    </font>
    <font>
      <b/>
      <u/>
      <sz val="10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name val="궁서체"/>
      <family val="1"/>
      <charset val="129"/>
    </font>
    <font>
      <sz val="12"/>
      <name val="돋움"/>
      <family val="3"/>
      <charset val="129"/>
    </font>
    <font>
      <sz val="24"/>
      <name val="궁서체"/>
      <family val="1"/>
      <charset val="129"/>
    </font>
    <font>
      <b/>
      <sz val="24"/>
      <name val="궁서체"/>
      <family val="1"/>
      <charset val="129"/>
    </font>
    <font>
      <b/>
      <u/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21">
    <xf numFmtId="0" fontId="0" fillId="0" borderId="0">
      <alignment vertical="center"/>
    </xf>
    <xf numFmtId="0" fontId="3" fillId="0" borderId="0"/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13" fillId="0" borderId="0"/>
    <xf numFmtId="183" fontId="1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0" fontId="17" fillId="0" borderId="0"/>
    <xf numFmtId="9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>
      <alignment vertical="center"/>
    </xf>
  </cellStyleXfs>
  <cellXfs count="473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1" xfId="1" quotePrefix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1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0" fillId="0" borderId="15" xfId="0" applyBorder="1" applyAlignment="1">
      <alignment horizontal="left" vertical="center"/>
    </xf>
    <xf numFmtId="0" fontId="13" fillId="0" borderId="0" xfId="4"/>
    <xf numFmtId="0" fontId="13" fillId="0" borderId="0" xfId="4" applyAlignment="1">
      <alignment horizontal="center"/>
    </xf>
    <xf numFmtId="0" fontId="13" fillId="0" borderId="0" xfId="4" applyAlignment="1">
      <alignment horizontal="centerContinuous"/>
    </xf>
    <xf numFmtId="0" fontId="13" fillId="0" borderId="0" xfId="4" applyAlignment="1">
      <alignment horizontal="right"/>
    </xf>
    <xf numFmtId="183" fontId="13" fillId="0" borderId="0" xfId="5"/>
    <xf numFmtId="0" fontId="5" fillId="0" borderId="6" xfId="1" quotePrefix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192" fontId="10" fillId="0" borderId="1" xfId="2" applyNumberFormat="1" applyFont="1" applyBorder="1" applyAlignment="1">
      <alignment horizontal="right" vertical="center" indent="1"/>
    </xf>
    <xf numFmtId="192" fontId="2" fillId="0" borderId="1" xfId="2" applyNumberFormat="1" applyFont="1" applyBorder="1" applyAlignment="1">
      <alignment horizontal="right" vertical="center" indent="1"/>
    </xf>
    <xf numFmtId="0" fontId="19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9" fillId="2" borderId="16" xfId="1" applyFont="1" applyFill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0" fontId="9" fillId="0" borderId="0" xfId="1" quotePrefix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 applyProtection="1">
      <alignment horizontal="center" vertical="center"/>
      <protection locked="0"/>
    </xf>
    <xf numFmtId="0" fontId="9" fillId="0" borderId="0" xfId="1" quotePrefix="1" applyFont="1" applyAlignment="1">
      <alignment horizontal="left" vertical="center"/>
    </xf>
    <xf numFmtId="0" fontId="9" fillId="0" borderId="0" xfId="1" applyFont="1" applyBorder="1" applyAlignment="1">
      <alignment horizontal="center" vertical="center"/>
    </xf>
    <xf numFmtId="0" fontId="9" fillId="0" borderId="0" xfId="1" quotePrefix="1" applyFont="1" applyAlignment="1">
      <alignment vertical="center"/>
    </xf>
    <xf numFmtId="0" fontId="9" fillId="0" borderId="0" xfId="1" applyFont="1" applyAlignment="1">
      <alignment horizontal="left" vertical="center"/>
    </xf>
    <xf numFmtId="177" fontId="9" fillId="0" borderId="0" xfId="1" applyNumberFormat="1" applyFont="1" applyAlignment="1">
      <alignment horizontal="center" vertical="center"/>
    </xf>
    <xf numFmtId="178" fontId="9" fillId="0" borderId="0" xfId="1" applyNumberFormat="1" applyFont="1" applyAlignment="1">
      <alignment vertical="center"/>
    </xf>
    <xf numFmtId="0" fontId="19" fillId="0" borderId="0" xfId="1" quotePrefix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80" fontId="9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right" vertical="center"/>
    </xf>
    <xf numFmtId="180" fontId="9" fillId="0" borderId="0" xfId="1" applyNumberFormat="1" applyFont="1" applyAlignment="1">
      <alignment vertical="center"/>
    </xf>
    <xf numFmtId="0" fontId="9" fillId="0" borderId="0" xfId="1" quotePrefix="1" applyFont="1" applyAlignment="1">
      <alignment horizontal="left" vertical="center" wrapText="1"/>
    </xf>
    <xf numFmtId="182" fontId="9" fillId="0" borderId="0" xfId="1" applyNumberFormat="1" applyFont="1" applyAlignment="1">
      <alignment vertical="center"/>
    </xf>
    <xf numFmtId="181" fontId="9" fillId="0" borderId="0" xfId="1" applyNumberFormat="1" applyFont="1" applyAlignment="1">
      <alignment horizontal="center" vertical="center"/>
    </xf>
    <xf numFmtId="180" fontId="20" fillId="0" borderId="0" xfId="1" applyNumberFormat="1" applyFont="1" applyAlignment="1">
      <alignment horizontal="left" vertical="center"/>
    </xf>
    <xf numFmtId="177" fontId="20" fillId="0" borderId="0" xfId="1" applyNumberFormat="1" applyFont="1" applyAlignment="1">
      <alignment horizontal="center" vertical="center"/>
    </xf>
    <xf numFmtId="0" fontId="20" fillId="0" borderId="0" xfId="1" quotePrefix="1" applyFont="1" applyAlignment="1">
      <alignment vertical="center"/>
    </xf>
    <xf numFmtId="176" fontId="9" fillId="0" borderId="41" xfId="3" applyNumberFormat="1" applyFont="1" applyBorder="1" applyAlignment="1">
      <alignment horizontal="center" vertical="center"/>
    </xf>
    <xf numFmtId="0" fontId="9" fillId="0" borderId="0" xfId="1" applyFont="1" applyBorder="1" applyAlignment="1">
      <alignment vertical="center"/>
    </xf>
    <xf numFmtId="177" fontId="9" fillId="0" borderId="0" xfId="1" applyNumberFormat="1" applyFont="1" applyBorder="1" applyAlignment="1">
      <alignment vertical="center"/>
    </xf>
    <xf numFmtId="177" fontId="9" fillId="0" borderId="0" xfId="1" applyNumberFormat="1" applyFont="1" applyBorder="1" applyAlignment="1">
      <alignment horizontal="center" vertical="center"/>
    </xf>
    <xf numFmtId="0" fontId="9" fillId="0" borderId="37" xfId="1" applyFont="1" applyBorder="1" applyAlignment="1">
      <alignment horizontal="center" vertical="center"/>
    </xf>
    <xf numFmtId="0" fontId="5" fillId="0" borderId="0" xfId="1" applyFont="1" applyAlignment="1">
      <alignment horizontal="right" vertical="center"/>
    </xf>
    <xf numFmtId="9" fontId="9" fillId="0" borderId="0" xfId="13" applyFont="1" applyAlignment="1" applyProtection="1">
      <alignment vertical="center"/>
      <protection locked="0"/>
    </xf>
    <xf numFmtId="0" fontId="9" fillId="0" borderId="0" xfId="1" applyFont="1" applyAlignment="1">
      <alignment horizontal="left" vertical="top"/>
    </xf>
    <xf numFmtId="41" fontId="9" fillId="0" borderId="0" xfId="3" applyFont="1" applyBorder="1" applyAlignment="1">
      <alignment horizontal="left" vertical="top"/>
    </xf>
    <xf numFmtId="0" fontId="9" fillId="0" borderId="0" xfId="1" applyFont="1" applyAlignment="1">
      <alignment horizontal="left" vertical="center" indent="4"/>
    </xf>
    <xf numFmtId="0" fontId="9" fillId="0" borderId="0" xfId="1" applyFont="1" applyAlignment="1">
      <alignment horizontal="left" vertical="center" indent="6"/>
    </xf>
    <xf numFmtId="0" fontId="9" fillId="0" borderId="0" xfId="1" applyFont="1" applyAlignment="1">
      <alignment horizontal="left" vertical="center" wrapText="1"/>
    </xf>
    <xf numFmtId="0" fontId="9" fillId="0" borderId="0" xfId="1" quotePrefix="1" applyFont="1" applyAlignment="1">
      <alignment horizontal="left" vertical="center" indent="6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20" fillId="0" borderId="0" xfId="4" applyFont="1" applyFill="1" applyBorder="1" applyAlignment="1">
      <alignment vertical="center"/>
    </xf>
    <xf numFmtId="177" fontId="9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 indent="2"/>
    </xf>
    <xf numFmtId="0" fontId="9" fillId="0" borderId="0" xfId="1" quotePrefix="1" applyFont="1" applyAlignment="1">
      <alignment horizontal="left" vertical="center" indent="2"/>
    </xf>
    <xf numFmtId="181" fontId="9" fillId="0" borderId="0" xfId="1" applyNumberFormat="1" applyFont="1" applyAlignment="1">
      <alignment vertical="center"/>
    </xf>
    <xf numFmtId="182" fontId="9" fillId="0" borderId="0" xfId="1" applyNumberFormat="1" applyFont="1" applyAlignment="1">
      <alignment horizontal="left" vertical="center"/>
    </xf>
    <xf numFmtId="0" fontId="9" fillId="0" borderId="41" xfId="1" applyFont="1" applyBorder="1" applyAlignment="1">
      <alignment vertical="center"/>
    </xf>
    <xf numFmtId="177" fontId="9" fillId="0" borderId="41" xfId="1" applyNumberFormat="1" applyFont="1" applyBorder="1" applyAlignment="1">
      <alignment vertical="center"/>
    </xf>
    <xf numFmtId="177" fontId="9" fillId="0" borderId="0" xfId="1" applyNumberFormat="1" applyFont="1" applyBorder="1" applyAlignment="1">
      <alignment horizontal="left" vertical="center"/>
    </xf>
    <xf numFmtId="41" fontId="9" fillId="0" borderId="0" xfId="3" applyFont="1" applyBorder="1" applyAlignment="1">
      <alignment horizontal="left" vertical="center"/>
    </xf>
    <xf numFmtId="0" fontId="9" fillId="0" borderId="0" xfId="1" applyFont="1" applyAlignment="1">
      <alignment horizontal="left"/>
    </xf>
    <xf numFmtId="176" fontId="9" fillId="0" borderId="41" xfId="3" applyNumberFormat="1" applyFont="1" applyBorder="1" applyAlignment="1">
      <alignment horizontal="center"/>
    </xf>
    <xf numFmtId="0" fontId="9" fillId="0" borderId="41" xfId="1" applyFont="1" applyBorder="1" applyAlignment="1"/>
    <xf numFmtId="177" fontId="9" fillId="0" borderId="0" xfId="1" applyNumberFormat="1" applyFont="1" applyBorder="1" applyAlignment="1">
      <alignment horizontal="left"/>
    </xf>
    <xf numFmtId="0" fontId="19" fillId="0" borderId="0" xfId="1" applyFont="1" applyBorder="1" applyAlignment="1">
      <alignment vertical="center"/>
    </xf>
    <xf numFmtId="0" fontId="20" fillId="0" borderId="0" xfId="1" applyFont="1" applyBorder="1" applyAlignment="1">
      <alignment vertical="center"/>
    </xf>
    <xf numFmtId="0" fontId="9" fillId="0" borderId="0" xfId="1" applyFont="1" applyAlignment="1"/>
    <xf numFmtId="0" fontId="9" fillId="0" borderId="0" xfId="1" quotePrefix="1" applyFont="1" applyAlignment="1">
      <alignment horizontal="right"/>
    </xf>
    <xf numFmtId="0" fontId="9" fillId="0" borderId="0" xfId="1" applyFont="1" applyAlignment="1">
      <alignment horizontal="right"/>
    </xf>
    <xf numFmtId="0" fontId="9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/>
      <protection locked="0"/>
    </xf>
    <xf numFmtId="0" fontId="9" fillId="0" borderId="0" xfId="1" quotePrefix="1" applyFont="1" applyAlignment="1">
      <alignment horizontal="left"/>
    </xf>
    <xf numFmtId="0" fontId="9" fillId="0" borderId="0" xfId="1" applyFont="1" applyBorder="1" applyAlignment="1">
      <alignment horizontal="left"/>
    </xf>
    <xf numFmtId="0" fontId="9" fillId="0" borderId="0" xfId="1" applyFont="1" applyBorder="1" applyAlignment="1"/>
    <xf numFmtId="0" fontId="9" fillId="0" borderId="0" xfId="1" applyFont="1" applyBorder="1" applyAlignment="1">
      <alignment horizontal="center"/>
    </xf>
    <xf numFmtId="41" fontId="9" fillId="0" borderId="0" xfId="3" applyFont="1" applyBorder="1" applyAlignment="1">
      <alignment horizontal="center"/>
    </xf>
    <xf numFmtId="183" fontId="14" fillId="0" borderId="0" xfId="5" applyFont="1"/>
    <xf numFmtId="0" fontId="14" fillId="0" borderId="0" xfId="4" applyFont="1"/>
    <xf numFmtId="183" fontId="14" fillId="0" borderId="0" xfId="5" applyFont="1" applyAlignment="1">
      <alignment vertical="center"/>
    </xf>
    <xf numFmtId="0" fontId="14" fillId="0" borderId="0" xfId="4" applyFont="1" applyAlignment="1">
      <alignment vertical="center"/>
    </xf>
    <xf numFmtId="183" fontId="14" fillId="0" borderId="0" xfId="5" applyFont="1" applyFill="1" applyAlignment="1">
      <alignment vertical="center"/>
    </xf>
    <xf numFmtId="0" fontId="14" fillId="0" borderId="0" xfId="4" applyFont="1" applyFill="1" applyAlignment="1">
      <alignment vertical="center"/>
    </xf>
    <xf numFmtId="183" fontId="14" fillId="0" borderId="0" xfId="4" applyNumberFormat="1" applyFont="1" applyFill="1" applyAlignment="1">
      <alignment vertical="center"/>
    </xf>
    <xf numFmtId="183" fontId="14" fillId="0" borderId="0" xfId="5" applyFont="1" applyFill="1" applyAlignment="1">
      <alignment horizontal="center" vertical="center"/>
    </xf>
    <xf numFmtId="0" fontId="14" fillId="0" borderId="0" xfId="4" applyFont="1" applyFill="1" applyAlignment="1">
      <alignment horizontal="center" vertical="center"/>
    </xf>
    <xf numFmtId="191" fontId="14" fillId="0" borderId="0" xfId="4" applyNumberFormat="1" applyFont="1" applyFill="1" applyAlignment="1">
      <alignment vertical="center"/>
    </xf>
    <xf numFmtId="43" fontId="14" fillId="0" borderId="0" xfId="4" applyNumberFormat="1" applyFont="1" applyAlignment="1">
      <alignment vertical="center"/>
    </xf>
    <xf numFmtId="0" fontId="24" fillId="3" borderId="46" xfId="4" applyFont="1" applyFill="1" applyBorder="1" applyAlignment="1">
      <alignment horizontal="center" vertical="center"/>
    </xf>
    <xf numFmtId="0" fontId="24" fillId="3" borderId="39" xfId="4" applyFont="1" applyFill="1" applyBorder="1" applyAlignment="1">
      <alignment horizontal="center" vertical="center"/>
    </xf>
    <xf numFmtId="0" fontId="25" fillId="0" borderId="46" xfId="4" applyFont="1" applyBorder="1" applyAlignment="1">
      <alignment vertical="center"/>
    </xf>
    <xf numFmtId="0" fontId="24" fillId="0" borderId="39" xfId="4" applyFont="1" applyBorder="1" applyAlignment="1">
      <alignment horizontal="center" vertical="center"/>
    </xf>
    <xf numFmtId="0" fontId="24" fillId="0" borderId="39" xfId="4" applyFont="1" applyBorder="1" applyAlignment="1">
      <alignment vertical="center"/>
    </xf>
    <xf numFmtId="0" fontId="24" fillId="0" borderId="39" xfId="4" applyFont="1" applyBorder="1" applyAlignment="1">
      <alignment horizontal="centerContinuous" vertical="center"/>
    </xf>
    <xf numFmtId="0" fontId="24" fillId="0" borderId="39" xfId="4" applyFont="1" applyBorder="1" applyAlignment="1">
      <alignment horizontal="right" vertical="center"/>
    </xf>
    <xf numFmtId="183" fontId="25" fillId="0" borderId="39" xfId="4" applyNumberFormat="1" applyFont="1" applyBorder="1" applyAlignment="1">
      <alignment vertical="center"/>
    </xf>
    <xf numFmtId="0" fontId="24" fillId="0" borderId="49" xfId="4" applyFont="1" applyBorder="1" applyAlignment="1">
      <alignment vertical="center"/>
    </xf>
    <xf numFmtId="0" fontId="24" fillId="0" borderId="39" xfId="4" quotePrefix="1" applyFont="1" applyBorder="1" applyAlignment="1">
      <alignment horizontal="left" vertical="center"/>
    </xf>
    <xf numFmtId="0" fontId="24" fillId="0" borderId="39" xfId="4" quotePrefix="1" applyFont="1" applyBorder="1" applyAlignment="1">
      <alignment vertical="center"/>
    </xf>
    <xf numFmtId="187" fontId="24" fillId="0" borderId="39" xfId="3" applyNumberFormat="1" applyFont="1" applyFill="1" applyBorder="1" applyAlignment="1">
      <alignment horizontal="right" vertical="center"/>
    </xf>
    <xf numFmtId="41" fontId="24" fillId="0" borderId="39" xfId="3" applyFont="1" applyBorder="1" applyAlignment="1">
      <alignment vertical="center"/>
    </xf>
    <xf numFmtId="183" fontId="24" fillId="0" borderId="39" xfId="4" applyNumberFormat="1" applyFont="1" applyFill="1" applyBorder="1" applyAlignment="1">
      <alignment vertical="center"/>
    </xf>
    <xf numFmtId="0" fontId="24" fillId="0" borderId="49" xfId="4" quotePrefix="1" applyFont="1" applyBorder="1" applyAlignment="1">
      <alignment horizontal="center" vertical="center"/>
    </xf>
    <xf numFmtId="0" fontId="25" fillId="0" borderId="46" xfId="4" applyFont="1" applyFill="1" applyBorder="1" applyAlignment="1">
      <alignment vertical="center"/>
    </xf>
    <xf numFmtId="0" fontId="24" fillId="0" borderId="39" xfId="4" applyFont="1" applyFill="1" applyBorder="1" applyAlignment="1">
      <alignment horizontal="center" vertical="center"/>
    </xf>
    <xf numFmtId="0" fontId="24" fillId="0" borderId="39" xfId="4" applyFont="1" applyFill="1" applyBorder="1" applyAlignment="1">
      <alignment vertical="center"/>
    </xf>
    <xf numFmtId="0" fontId="24" fillId="0" borderId="39" xfId="4" applyFont="1" applyFill="1" applyBorder="1" applyAlignment="1">
      <alignment horizontal="centerContinuous" vertical="center"/>
    </xf>
    <xf numFmtId="41" fontId="24" fillId="0" borderId="39" xfId="3" applyFont="1" applyFill="1" applyBorder="1" applyAlignment="1">
      <alignment horizontal="right" vertical="center"/>
    </xf>
    <xf numFmtId="188" fontId="24" fillId="0" borderId="39" xfId="4" applyNumberFormat="1" applyFont="1" applyFill="1" applyBorder="1" applyAlignment="1">
      <alignment vertical="center"/>
    </xf>
    <xf numFmtId="0" fontId="24" fillId="0" borderId="49" xfId="4" applyFont="1" applyFill="1" applyBorder="1" applyAlignment="1">
      <alignment horizontal="center" vertical="center"/>
    </xf>
    <xf numFmtId="0" fontId="24" fillId="0" borderId="46" xfId="4" applyFont="1" applyFill="1" applyBorder="1" applyAlignment="1">
      <alignment vertical="center"/>
    </xf>
    <xf numFmtId="0" fontId="24" fillId="0" borderId="39" xfId="4" quotePrefix="1" applyFont="1" applyFill="1" applyBorder="1" applyAlignment="1">
      <alignment horizontal="left" vertical="center"/>
    </xf>
    <xf numFmtId="189" fontId="24" fillId="0" borderId="39" xfId="4" applyNumberFormat="1" applyFont="1" applyFill="1" applyBorder="1" applyAlignment="1">
      <alignment horizontal="right" vertical="center"/>
    </xf>
    <xf numFmtId="190" fontId="24" fillId="0" borderId="39" xfId="4" applyNumberFormat="1" applyFont="1" applyFill="1" applyBorder="1" applyAlignment="1">
      <alignment horizontal="right" vertical="center"/>
    </xf>
    <xf numFmtId="183" fontId="25" fillId="0" borderId="39" xfId="4" applyNumberFormat="1" applyFont="1" applyFill="1" applyBorder="1" applyAlignment="1">
      <alignment vertical="center"/>
    </xf>
    <xf numFmtId="188" fontId="24" fillId="0" borderId="39" xfId="5" applyNumberFormat="1" applyFont="1" applyFill="1" applyBorder="1" applyAlignment="1">
      <alignment vertical="center"/>
    </xf>
    <xf numFmtId="183" fontId="24" fillId="0" borderId="39" xfId="5" applyNumberFormat="1" applyFont="1" applyFill="1" applyBorder="1" applyAlignment="1">
      <alignment vertical="center"/>
    </xf>
    <xf numFmtId="0" fontId="24" fillId="0" borderId="0" xfId="4" applyFont="1" applyFill="1" applyBorder="1" applyAlignment="1">
      <alignment horizontal="center" vertical="center"/>
    </xf>
    <xf numFmtId="0" fontId="24" fillId="0" borderId="39" xfId="4" applyFont="1" applyFill="1" applyBorder="1" applyAlignment="1">
      <alignment horizontal="left" vertical="center"/>
    </xf>
    <xf numFmtId="0" fontId="24" fillId="0" borderId="49" xfId="4" quotePrefix="1" applyFont="1" applyFill="1" applyBorder="1" applyAlignment="1">
      <alignment horizontal="center" vertical="center"/>
    </xf>
    <xf numFmtId="0" fontId="24" fillId="0" borderId="39" xfId="4" quotePrefix="1" applyFont="1" applyFill="1" applyBorder="1" applyAlignment="1">
      <alignment vertical="center"/>
    </xf>
    <xf numFmtId="0" fontId="24" fillId="0" borderId="49" xfId="4" applyFont="1" applyFill="1" applyBorder="1" applyAlignment="1">
      <alignment vertical="center"/>
    </xf>
    <xf numFmtId="183" fontId="25" fillId="0" borderId="39" xfId="5" applyNumberFormat="1" applyFont="1" applyFill="1" applyBorder="1" applyAlignment="1">
      <alignment vertical="center"/>
    </xf>
    <xf numFmtId="49" fontId="24" fillId="0" borderId="39" xfId="4" applyNumberFormat="1" applyFont="1" applyFill="1" applyBorder="1" applyAlignment="1">
      <alignment horizontal="left" vertical="center" indent="1"/>
    </xf>
    <xf numFmtId="49" fontId="24" fillId="0" borderId="39" xfId="4" quotePrefix="1" applyNumberFormat="1" applyFont="1" applyFill="1" applyBorder="1" applyAlignment="1">
      <alignment horizontal="left" vertical="center" indent="1"/>
    </xf>
    <xf numFmtId="0" fontId="24" fillId="0" borderId="46" xfId="4" applyFont="1" applyBorder="1" applyAlignment="1">
      <alignment vertical="center"/>
    </xf>
    <xf numFmtId="188" fontId="24" fillId="0" borderId="39" xfId="4" applyNumberFormat="1" applyFont="1" applyFill="1" applyBorder="1" applyAlignment="1">
      <alignment horizontal="center" vertical="center"/>
    </xf>
    <xf numFmtId="188" fontId="24" fillId="0" borderId="39" xfId="5" applyNumberFormat="1" applyFont="1" applyFill="1" applyBorder="1" applyAlignment="1">
      <alignment horizontal="center" vertical="center"/>
    </xf>
    <xf numFmtId="183" fontId="24" fillId="0" borderId="39" xfId="4" applyNumberFormat="1" applyFont="1" applyFill="1" applyBorder="1" applyAlignment="1">
      <alignment horizontal="left" vertical="center"/>
    </xf>
    <xf numFmtId="183" fontId="24" fillId="0" borderId="39" xfId="4" applyNumberFormat="1" applyFont="1" applyBorder="1" applyAlignment="1">
      <alignment vertical="center"/>
    </xf>
    <xf numFmtId="188" fontId="24" fillId="0" borderId="39" xfId="5" applyNumberFormat="1" applyFont="1" applyBorder="1" applyAlignment="1">
      <alignment horizontal="center" vertical="center"/>
    </xf>
    <xf numFmtId="183" fontId="24" fillId="0" borderId="39" xfId="5" applyNumberFormat="1" applyFont="1" applyBorder="1" applyAlignment="1">
      <alignment vertical="center"/>
    </xf>
    <xf numFmtId="183" fontId="24" fillId="0" borderId="39" xfId="4" applyNumberFormat="1" applyFont="1" applyBorder="1" applyAlignment="1">
      <alignment horizontal="left" vertical="center"/>
    </xf>
    <xf numFmtId="188" fontId="24" fillId="0" borderId="39" xfId="4" applyNumberFormat="1" applyFont="1" applyBorder="1" applyAlignment="1">
      <alignment vertical="center"/>
    </xf>
    <xf numFmtId="0" fontId="25" fillId="0" borderId="46" xfId="4" applyFont="1" applyBorder="1" applyAlignment="1">
      <alignment horizontal="left" vertical="center"/>
    </xf>
    <xf numFmtId="183" fontId="25" fillId="0" borderId="39" xfId="3" applyNumberFormat="1" applyFont="1" applyBorder="1" applyAlignment="1">
      <alignment vertical="center"/>
    </xf>
    <xf numFmtId="183" fontId="25" fillId="4" borderId="51" xfId="4" applyNumberFormat="1" applyFont="1" applyFill="1" applyBorder="1" applyAlignment="1">
      <alignment vertical="center"/>
    </xf>
    <xf numFmtId="0" fontId="24" fillId="0" borderId="52" xfId="4" applyFont="1" applyBorder="1" applyAlignment="1">
      <alignment vertical="center"/>
    </xf>
    <xf numFmtId="194" fontId="24" fillId="0" borderId="39" xfId="13" applyNumberFormat="1" applyFont="1" applyFill="1" applyBorder="1" applyAlignment="1">
      <alignment horizontal="right" vertical="center" indent="1"/>
    </xf>
    <xf numFmtId="10" fontId="24" fillId="0" borderId="39" xfId="13" applyNumberFormat="1" applyFont="1" applyFill="1" applyBorder="1" applyAlignment="1">
      <alignment horizontal="right" vertical="center" indent="1"/>
    </xf>
    <xf numFmtId="9" fontId="24" fillId="0" borderId="39" xfId="13" applyNumberFormat="1" applyFont="1" applyFill="1" applyBorder="1" applyAlignment="1">
      <alignment horizontal="right" vertical="center" indent="1"/>
    </xf>
    <xf numFmtId="0" fontId="3" fillId="0" borderId="0" xfId="15" applyFont="1" applyFill="1"/>
    <xf numFmtId="0" fontId="3" fillId="0" borderId="0" xfId="15"/>
    <xf numFmtId="0" fontId="28" fillId="0" borderId="0" xfId="15" applyFont="1"/>
    <xf numFmtId="0" fontId="30" fillId="0" borderId="0" xfId="15" applyFont="1"/>
    <xf numFmtId="0" fontId="31" fillId="0" borderId="0" xfId="15" applyFont="1"/>
    <xf numFmtId="0" fontId="32" fillId="0" borderId="0" xfId="15" applyFont="1"/>
    <xf numFmtId="0" fontId="33" fillId="0" borderId="0" xfId="15" applyFont="1"/>
    <xf numFmtId="0" fontId="13" fillId="0" borderId="0" xfId="16" applyFont="1"/>
    <xf numFmtId="0" fontId="13" fillId="0" borderId="0" xfId="16" applyFont="1" applyBorder="1"/>
    <xf numFmtId="0" fontId="13" fillId="0" borderId="11" xfId="16" applyFont="1" applyBorder="1"/>
    <xf numFmtId="0" fontId="13" fillId="0" borderId="0" xfId="16" applyFont="1" applyBorder="1" applyAlignment="1">
      <alignment horizontal="centerContinuous"/>
    </xf>
    <xf numFmtId="0" fontId="35" fillId="0" borderId="0" xfId="16" quotePrefix="1" applyFont="1" applyAlignment="1">
      <alignment horizontal="left"/>
    </xf>
    <xf numFmtId="0" fontId="35" fillId="0" borderId="0" xfId="16" applyFont="1" applyAlignment="1">
      <alignment horizontal="left"/>
    </xf>
    <xf numFmtId="0" fontId="36" fillId="0" borderId="7" xfId="16" applyFont="1" applyBorder="1"/>
    <xf numFmtId="0" fontId="36" fillId="0" borderId="0" xfId="16" applyFont="1"/>
    <xf numFmtId="0" fontId="36" fillId="0" borderId="9" xfId="16" applyFont="1" applyBorder="1"/>
    <xf numFmtId="0" fontId="36" fillId="0" borderId="5" xfId="16" applyFont="1" applyBorder="1" applyAlignment="1">
      <alignment horizontal="centerContinuous"/>
    </xf>
    <xf numFmtId="0" fontId="36" fillId="0" borderId="0" xfId="16" applyFont="1" applyAlignment="1">
      <alignment horizontal="centerContinuous"/>
    </xf>
    <xf numFmtId="0" fontId="36" fillId="0" borderId="4" xfId="16" applyFont="1" applyBorder="1" applyAlignment="1">
      <alignment horizontal="centerContinuous"/>
    </xf>
    <xf numFmtId="0" fontId="36" fillId="0" borderId="10" xfId="16" applyFont="1" applyBorder="1"/>
    <xf numFmtId="0" fontId="36" fillId="0" borderId="11" xfId="16" applyFont="1" applyBorder="1"/>
    <xf numFmtId="0" fontId="36" fillId="0" borderId="12" xfId="16" applyFont="1" applyBorder="1"/>
    <xf numFmtId="0" fontId="22" fillId="0" borderId="0" xfId="15" applyFont="1" applyFill="1"/>
    <xf numFmtId="0" fontId="22" fillId="0" borderId="0" xfId="15" applyFont="1"/>
    <xf numFmtId="0" fontId="31" fillId="0" borderId="0" xfId="16" applyFont="1"/>
    <xf numFmtId="0" fontId="36" fillId="0" borderId="53" xfId="16" quotePrefix="1" applyFont="1" applyBorder="1" applyAlignment="1">
      <alignment horizontal="center" vertical="center"/>
    </xf>
    <xf numFmtId="0" fontId="36" fillId="0" borderId="55" xfId="16" quotePrefix="1" applyFont="1" applyBorder="1" applyAlignment="1">
      <alignment horizontal="left" vertical="center"/>
    </xf>
    <xf numFmtId="0" fontId="36" fillId="0" borderId="56" xfId="16" quotePrefix="1" applyFont="1" applyBorder="1" applyAlignment="1">
      <alignment horizontal="center" vertical="center"/>
    </xf>
    <xf numFmtId="0" fontId="36" fillId="0" borderId="57" xfId="16" quotePrefix="1" applyFont="1" applyBorder="1" applyAlignment="1">
      <alignment horizontal="center" vertical="center" wrapText="1"/>
    </xf>
    <xf numFmtId="42" fontId="36" fillId="0" borderId="58" xfId="14" applyFont="1" applyBorder="1" applyAlignment="1">
      <alignment horizontal="left" vertical="center"/>
    </xf>
    <xf numFmtId="0" fontId="36" fillId="0" borderId="59" xfId="16" applyFont="1" applyBorder="1" applyAlignment="1">
      <alignment horizontal="left" vertical="center"/>
    </xf>
    <xf numFmtId="0" fontId="36" fillId="0" borderId="60" xfId="16" quotePrefix="1" applyFont="1" applyBorder="1" applyAlignment="1">
      <alignment horizontal="center" vertical="center" wrapText="1"/>
    </xf>
    <xf numFmtId="0" fontId="36" fillId="0" borderId="62" xfId="16" quotePrefix="1" applyFont="1" applyBorder="1" applyAlignment="1">
      <alignment horizontal="left" vertical="center" indent="1"/>
    </xf>
    <xf numFmtId="0" fontId="36" fillId="0" borderId="38" xfId="16" applyFont="1" applyBorder="1" applyAlignment="1">
      <alignment horizontal="left" vertical="center"/>
    </xf>
    <xf numFmtId="0" fontId="36" fillId="0" borderId="38" xfId="16" applyFont="1" applyBorder="1" applyAlignment="1">
      <alignment horizontal="left" vertical="center" indent="1"/>
    </xf>
    <xf numFmtId="42" fontId="36" fillId="0" borderId="63" xfId="14" quotePrefix="1" applyFont="1" applyBorder="1" applyAlignment="1">
      <alignment horizontal="center" vertical="center" wrapText="1"/>
    </xf>
    <xf numFmtId="0" fontId="36" fillId="0" borderId="65" xfId="16" quotePrefix="1" applyFont="1" applyBorder="1" applyAlignment="1">
      <alignment horizontal="left" vertical="center" indent="1"/>
    </xf>
    <xf numFmtId="0" fontId="36" fillId="0" borderId="37" xfId="16" quotePrefix="1" applyFont="1" applyBorder="1" applyAlignment="1">
      <alignment horizontal="center" vertical="center"/>
    </xf>
    <xf numFmtId="0" fontId="36" fillId="0" borderId="37" xfId="16" quotePrefix="1" applyFont="1" applyBorder="1" applyAlignment="1">
      <alignment horizontal="left" vertical="center" indent="1"/>
    </xf>
    <xf numFmtId="0" fontId="36" fillId="0" borderId="66" xfId="16" quotePrefix="1" applyFont="1" applyBorder="1" applyAlignment="1">
      <alignment horizontal="center" vertical="center"/>
    </xf>
    <xf numFmtId="0" fontId="36" fillId="0" borderId="57" xfId="16" quotePrefix="1" applyFont="1" applyBorder="1" applyAlignment="1">
      <alignment horizontal="center" vertical="center"/>
    </xf>
    <xf numFmtId="0" fontId="36" fillId="0" borderId="58" xfId="16" applyFont="1" applyBorder="1" applyAlignment="1">
      <alignment horizontal="left" vertical="center" indent="1"/>
    </xf>
    <xf numFmtId="0" fontId="36" fillId="0" borderId="59" xfId="16" quotePrefix="1" applyFont="1" applyBorder="1" applyAlignment="1">
      <alignment horizontal="left" vertical="center"/>
    </xf>
    <xf numFmtId="0" fontId="36" fillId="0" borderId="60" xfId="16" quotePrefix="1" applyFont="1" applyBorder="1" applyAlignment="1">
      <alignment horizontal="center" vertical="center"/>
    </xf>
    <xf numFmtId="0" fontId="36" fillId="0" borderId="58" xfId="16" quotePrefix="1" applyFont="1" applyBorder="1" applyAlignment="1">
      <alignment horizontal="left" vertical="center" indent="1"/>
    </xf>
    <xf numFmtId="0" fontId="36" fillId="0" borderId="59" xfId="16" quotePrefix="1" applyFont="1" applyBorder="1" applyAlignment="1">
      <alignment horizontal="left" vertical="center" indent="1"/>
    </xf>
    <xf numFmtId="0" fontId="36" fillId="0" borderId="67" xfId="16" quotePrefix="1" applyFont="1" applyBorder="1" applyAlignment="1">
      <alignment horizontal="center" vertical="center"/>
    </xf>
    <xf numFmtId="49" fontId="13" fillId="0" borderId="0" xfId="16" applyNumberFormat="1" applyFont="1" applyAlignment="1">
      <alignment horizontal="centerContinuous"/>
    </xf>
    <xf numFmtId="0" fontId="13" fillId="0" borderId="0" xfId="16" applyAlignment="1">
      <alignment horizontal="centerContinuous"/>
    </xf>
    <xf numFmtId="0" fontId="13" fillId="0" borderId="0" xfId="16"/>
    <xf numFmtId="0" fontId="36" fillId="0" borderId="54" xfId="16" quotePrefix="1" applyFont="1" applyBorder="1" applyAlignment="1">
      <alignment horizontal="left" vertical="center" indent="1"/>
    </xf>
    <xf numFmtId="0" fontId="34" fillId="0" borderId="0" xfId="17" applyFont="1" applyAlignment="1">
      <alignment vertical="center"/>
    </xf>
    <xf numFmtId="0" fontId="35" fillId="0" borderId="0" xfId="17" applyFont="1" applyAlignment="1">
      <alignment horizontal="left" vertical="center"/>
    </xf>
    <xf numFmtId="0" fontId="42" fillId="0" borderId="0" xfId="17" applyFont="1" applyAlignment="1">
      <alignment horizontal="centerContinuous" vertical="center"/>
    </xf>
    <xf numFmtId="0" fontId="42" fillId="0" borderId="0" xfId="17" applyFont="1" applyAlignment="1">
      <alignment horizontal="right" vertical="center"/>
    </xf>
    <xf numFmtId="41" fontId="42" fillId="0" borderId="0" xfId="2" applyFont="1" applyAlignment="1">
      <alignment horizontal="centerContinuous" vertical="center"/>
    </xf>
    <xf numFmtId="0" fontId="22" fillId="0" borderId="0" xfId="17" applyFont="1" applyAlignment="1">
      <alignment vertical="center"/>
    </xf>
    <xf numFmtId="0" fontId="36" fillId="0" borderId="0" xfId="17" applyFont="1" applyAlignment="1">
      <alignment vertical="center"/>
    </xf>
    <xf numFmtId="0" fontId="42" fillId="0" borderId="0" xfId="17" applyFont="1" applyAlignment="1">
      <alignment vertical="center"/>
    </xf>
    <xf numFmtId="41" fontId="42" fillId="0" borderId="0" xfId="2" applyFont="1" applyAlignment="1">
      <alignment vertical="center"/>
    </xf>
    <xf numFmtId="41" fontId="42" fillId="0" borderId="0" xfId="2" applyFont="1" applyAlignment="1">
      <alignment horizontal="left" vertical="center"/>
    </xf>
    <xf numFmtId="0" fontId="36" fillId="0" borderId="0" xfId="17" applyFont="1" applyAlignment="1">
      <alignment horizontal="right" vertical="center"/>
    </xf>
    <xf numFmtId="41" fontId="36" fillId="0" borderId="0" xfId="2" applyFont="1" applyAlignment="1">
      <alignment vertical="center"/>
    </xf>
    <xf numFmtId="0" fontId="36" fillId="0" borderId="13" xfId="17" applyFont="1" applyBorder="1" applyAlignment="1">
      <alignment horizontal="right" vertical="center"/>
    </xf>
    <xf numFmtId="0" fontId="22" fillId="0" borderId="0" xfId="17" applyFont="1" applyAlignment="1"/>
    <xf numFmtId="0" fontId="22" fillId="0" borderId="37" xfId="17" applyFont="1" applyBorder="1" applyAlignment="1">
      <alignment horizontal="right"/>
    </xf>
    <xf numFmtId="41" fontId="22" fillId="0" borderId="37" xfId="2" applyFont="1" applyBorder="1" applyAlignment="1">
      <alignment horizontal="right"/>
    </xf>
    <xf numFmtId="41" fontId="22" fillId="0" borderId="0" xfId="2" applyFont="1" applyAlignment="1"/>
    <xf numFmtId="0" fontId="22" fillId="0" borderId="59" xfId="17" applyFont="1" applyBorder="1" applyAlignment="1">
      <alignment horizontal="right"/>
    </xf>
    <xf numFmtId="41" fontId="22" fillId="0" borderId="59" xfId="2" applyFont="1" applyBorder="1" applyAlignment="1"/>
    <xf numFmtId="41" fontId="22" fillId="0" borderId="37" xfId="2" applyFont="1" applyBorder="1" applyAlignment="1"/>
    <xf numFmtId="41" fontId="22" fillId="0" borderId="59" xfId="2" applyFont="1" applyBorder="1" applyAlignment="1">
      <alignment horizontal="right"/>
    </xf>
    <xf numFmtId="0" fontId="22" fillId="0" borderId="0" xfId="17" applyFont="1" applyAlignment="1">
      <alignment horizontal="right"/>
    </xf>
    <xf numFmtId="0" fontId="22" fillId="0" borderId="0" xfId="17" applyFont="1" applyAlignment="1">
      <alignment horizontal="left"/>
    </xf>
    <xf numFmtId="0" fontId="22" fillId="0" borderId="0" xfId="17" applyFont="1" applyBorder="1" applyAlignment="1">
      <alignment horizontal="right"/>
    </xf>
    <xf numFmtId="41" fontId="22" fillId="0" borderId="0" xfId="2" applyFont="1" applyBorder="1" applyAlignment="1"/>
    <xf numFmtId="41" fontId="22" fillId="0" borderId="0" xfId="2" applyFont="1" applyAlignment="1">
      <alignment vertical="center"/>
    </xf>
    <xf numFmtId="0" fontId="36" fillId="0" borderId="0" xfId="17" applyFont="1" applyAlignment="1"/>
    <xf numFmtId="0" fontId="22" fillId="0" borderId="0" xfId="17" applyFont="1" applyAlignment="1">
      <alignment horizontal="right" vertical="center"/>
    </xf>
    <xf numFmtId="0" fontId="23" fillId="0" borderId="0" xfId="17" applyFont="1" applyAlignment="1">
      <alignment vertical="center"/>
    </xf>
    <xf numFmtId="0" fontId="31" fillId="0" borderId="0" xfId="17" applyFont="1" applyAlignment="1">
      <alignment vertical="center"/>
    </xf>
    <xf numFmtId="0" fontId="23" fillId="0" borderId="0" xfId="17" applyFont="1" applyAlignment="1">
      <alignment horizontal="right" vertical="center"/>
    </xf>
    <xf numFmtId="0" fontId="45" fillId="0" borderId="0" xfId="17" applyFont="1" applyAlignment="1">
      <alignment vertical="center"/>
    </xf>
    <xf numFmtId="0" fontId="45" fillId="0" borderId="0" xfId="17" applyFont="1" applyAlignment="1">
      <alignment horizontal="right" vertical="center"/>
    </xf>
    <xf numFmtId="41" fontId="45" fillId="0" borderId="0" xfId="2" applyFont="1" applyAlignment="1">
      <alignment vertical="center"/>
    </xf>
    <xf numFmtId="41" fontId="23" fillId="0" borderId="0" xfId="2" applyFont="1" applyAlignment="1">
      <alignment vertical="center"/>
    </xf>
    <xf numFmtId="0" fontId="31" fillId="0" borderId="0" xfId="17" applyFont="1" applyAlignment="1">
      <alignment horizontal="left" vertical="center"/>
    </xf>
    <xf numFmtId="41" fontId="43" fillId="0" borderId="15" xfId="2" applyFont="1" applyFill="1" applyBorder="1" applyAlignment="1">
      <alignment vertical="center" shrinkToFit="1"/>
    </xf>
    <xf numFmtId="0" fontId="36" fillId="0" borderId="0" xfId="18" applyNumberFormat="1" applyFont="1" applyAlignment="1">
      <alignment horizontal="right" vertical="center"/>
    </xf>
    <xf numFmtId="0" fontId="36" fillId="0" borderId="0" xfId="18" applyNumberFormat="1" applyFont="1" applyBorder="1" applyAlignment="1">
      <alignment horizontal="right" vertical="center"/>
    </xf>
    <xf numFmtId="0" fontId="36" fillId="0" borderId="0" xfId="18" applyNumberFormat="1" applyFont="1" applyAlignment="1">
      <alignment horizontal="right" vertical="center" indent="1"/>
    </xf>
    <xf numFmtId="0" fontId="36" fillId="0" borderId="0" xfId="18" applyNumberFormat="1" applyFont="1" applyBorder="1" applyAlignment="1">
      <alignment horizontal="right" vertical="center" indent="1"/>
    </xf>
    <xf numFmtId="41" fontId="36" fillId="0" borderId="0" xfId="2" applyFont="1" applyAlignment="1">
      <alignment horizontal="right" vertical="center" indent="1"/>
    </xf>
    <xf numFmtId="0" fontId="46" fillId="0" borderId="0" xfId="19" applyFont="1" applyAlignment="1">
      <alignment horizontal="left"/>
    </xf>
    <xf numFmtId="0" fontId="29" fillId="0" borderId="0" xfId="19" applyFont="1"/>
    <xf numFmtId="0" fontId="46" fillId="0" borderId="0" xfId="19" applyFont="1" applyAlignment="1">
      <alignment horizontal="centerContinuous"/>
    </xf>
    <xf numFmtId="0" fontId="47" fillId="0" borderId="0" xfId="19" applyFont="1" applyAlignment="1">
      <alignment horizontal="centerContinuous"/>
    </xf>
    <xf numFmtId="0" fontId="31" fillId="0" borderId="0" xfId="19" applyFont="1"/>
    <xf numFmtId="0" fontId="36" fillId="0" borderId="0" xfId="19" applyFont="1"/>
    <xf numFmtId="0" fontId="48" fillId="0" borderId="0" xfId="19" applyFont="1"/>
    <xf numFmtId="0" fontId="36" fillId="0" borderId="0" xfId="19" applyFont="1" applyAlignment="1">
      <alignment vertical="top"/>
    </xf>
    <xf numFmtId="0" fontId="36" fillId="0" borderId="0" xfId="19" applyFont="1" applyAlignment="1">
      <alignment vertical="center"/>
    </xf>
    <xf numFmtId="0" fontId="15" fillId="0" borderId="0" xfId="0" applyFont="1">
      <alignment vertical="center"/>
    </xf>
    <xf numFmtId="49" fontId="36" fillId="0" borderId="0" xfId="0" applyNumberFormat="1" applyFont="1">
      <alignment vertical="center"/>
    </xf>
    <xf numFmtId="0" fontId="36" fillId="0" borderId="0" xfId="0" applyFont="1">
      <alignment vertical="center"/>
    </xf>
    <xf numFmtId="0" fontId="49" fillId="0" borderId="0" xfId="19" applyFont="1"/>
    <xf numFmtId="0" fontId="42" fillId="0" borderId="0" xfId="19" quotePrefix="1" applyFont="1" applyBorder="1" applyAlignment="1">
      <alignment horizontal="left" vertical="center"/>
    </xf>
    <xf numFmtId="0" fontId="22" fillId="0" borderId="0" xfId="19" applyFont="1" applyBorder="1" applyAlignment="1">
      <alignment vertical="center"/>
    </xf>
    <xf numFmtId="0" fontId="22" fillId="0" borderId="0" xfId="19" quotePrefix="1" applyFont="1" applyBorder="1" applyAlignment="1">
      <alignment vertical="center"/>
    </xf>
    <xf numFmtId="195" fontId="22" fillId="0" borderId="0" xfId="19" applyNumberFormat="1" applyFont="1" applyBorder="1" applyAlignment="1">
      <alignment vertical="center"/>
    </xf>
    <xf numFmtId="0" fontId="42" fillId="0" borderId="0" xfId="19" applyFont="1" applyBorder="1" applyAlignment="1">
      <alignment horizontal="left" vertical="center"/>
    </xf>
    <xf numFmtId="0" fontId="22" fillId="0" borderId="0" xfId="19" quotePrefix="1" applyFont="1" applyBorder="1" applyAlignment="1">
      <alignment horizontal="left" vertical="center"/>
    </xf>
    <xf numFmtId="0" fontId="36" fillId="0" borderId="0" xfId="19" applyFont="1" applyBorder="1" applyAlignment="1">
      <alignment vertical="center"/>
    </xf>
    <xf numFmtId="0" fontId="36" fillId="0" borderId="0" xfId="19" applyFont="1" applyBorder="1" applyAlignment="1">
      <alignment vertical="center" wrapText="1"/>
    </xf>
    <xf numFmtId="0" fontId="31" fillId="0" borderId="0" xfId="19" applyFont="1" applyAlignment="1"/>
    <xf numFmtId="0" fontId="31" fillId="0" borderId="0" xfId="19" applyFont="1" applyAlignment="1">
      <alignment horizontal="left"/>
    </xf>
    <xf numFmtId="0" fontId="50" fillId="0" borderId="67" xfId="20" applyFont="1" applyBorder="1" applyAlignment="1">
      <alignment horizontal="center" vertical="center"/>
    </xf>
    <xf numFmtId="0" fontId="50" fillId="0" borderId="72" xfId="20" applyFont="1" applyBorder="1" applyAlignment="1">
      <alignment horizontal="center" vertical="center"/>
    </xf>
    <xf numFmtId="0" fontId="45" fillId="0" borderId="5" xfId="20" applyFont="1" applyBorder="1" applyAlignment="1">
      <alignment horizontal="center" vertical="center"/>
    </xf>
    <xf numFmtId="0" fontId="45" fillId="0" borderId="73" xfId="20" applyFont="1" applyBorder="1" applyAlignment="1">
      <alignment horizontal="center" vertical="center"/>
    </xf>
    <xf numFmtId="0" fontId="45" fillId="0" borderId="74" xfId="20" applyFont="1" applyBorder="1" applyAlignment="1">
      <alignment horizontal="center" vertical="center"/>
    </xf>
    <xf numFmtId="0" fontId="45" fillId="0" borderId="2" xfId="20" applyFont="1" applyBorder="1" applyAlignment="1">
      <alignment horizontal="center" vertical="center"/>
    </xf>
    <xf numFmtId="0" fontId="45" fillId="0" borderId="73" xfId="20" applyFont="1" applyBorder="1" applyAlignment="1">
      <alignment vertical="center"/>
    </xf>
    <xf numFmtId="0" fontId="45" fillId="0" borderId="74" xfId="20" applyFont="1" applyBorder="1" applyAlignment="1">
      <alignment vertical="center"/>
    </xf>
    <xf numFmtId="0" fontId="45" fillId="0" borderId="2" xfId="20" applyFont="1" applyBorder="1" applyAlignment="1">
      <alignment vertical="center"/>
    </xf>
    <xf numFmtId="0" fontId="45" fillId="0" borderId="5" xfId="20" applyFont="1" applyBorder="1" applyAlignment="1">
      <alignment vertical="center"/>
    </xf>
    <xf numFmtId="0" fontId="44" fillId="0" borderId="73" xfId="20" quotePrefix="1" applyFont="1" applyBorder="1" applyAlignment="1">
      <alignment vertical="center"/>
    </xf>
    <xf numFmtId="0" fontId="44" fillId="0" borderId="74" xfId="20" applyFont="1" applyBorder="1" applyAlignment="1">
      <alignment vertical="center"/>
    </xf>
    <xf numFmtId="0" fontId="44" fillId="0" borderId="74" xfId="20" quotePrefix="1" applyFont="1" applyBorder="1" applyAlignment="1">
      <alignment vertical="center"/>
    </xf>
    <xf numFmtId="0" fontId="44" fillId="0" borderId="73" xfId="20" applyFont="1" applyBorder="1" applyAlignment="1">
      <alignment vertical="center"/>
    </xf>
    <xf numFmtId="0" fontId="44" fillId="0" borderId="75" xfId="20" quotePrefix="1" applyFont="1" applyBorder="1" applyAlignment="1">
      <alignment vertical="center"/>
    </xf>
    <xf numFmtId="0" fontId="3" fillId="0" borderId="0" xfId="15" applyAlignment="1">
      <alignment vertical="center"/>
    </xf>
    <xf numFmtId="0" fontId="45" fillId="0" borderId="10" xfId="20" applyFont="1" applyBorder="1" applyAlignment="1">
      <alignment vertical="center"/>
    </xf>
    <xf numFmtId="0" fontId="51" fillId="0" borderId="76" xfId="20" applyFont="1" applyBorder="1" applyAlignment="1">
      <alignment vertical="center"/>
    </xf>
    <xf numFmtId="0" fontId="51" fillId="0" borderId="77" xfId="20" applyFont="1" applyBorder="1" applyAlignment="1">
      <alignment vertical="center"/>
    </xf>
    <xf numFmtId="0" fontId="51" fillId="0" borderId="3" xfId="20" applyFont="1" applyBorder="1" applyAlignment="1">
      <alignment vertical="center"/>
    </xf>
    <xf numFmtId="0" fontId="51" fillId="0" borderId="0" xfId="20" applyFont="1" applyAlignment="1">
      <alignment vertical="center"/>
    </xf>
    <xf numFmtId="0" fontId="52" fillId="0" borderId="5" xfId="20" applyFont="1" applyBorder="1" applyAlignment="1">
      <alignment vertical="center"/>
    </xf>
    <xf numFmtId="0" fontId="52" fillId="0" borderId="5" xfId="20" applyFont="1" applyBorder="1" applyAlignment="1">
      <alignment vertical="center" wrapText="1"/>
    </xf>
    <xf numFmtId="0" fontId="44" fillId="0" borderId="75" xfId="20" applyFont="1" applyBorder="1" applyAlignment="1">
      <alignment vertical="center"/>
    </xf>
    <xf numFmtId="0" fontId="52" fillId="0" borderId="2" xfId="20" applyFont="1" applyBorder="1" applyAlignment="1">
      <alignment vertical="center"/>
    </xf>
    <xf numFmtId="0" fontId="52" fillId="0" borderId="2" xfId="20" applyFont="1" applyBorder="1" applyAlignment="1">
      <alignment vertical="center" wrapText="1"/>
    </xf>
    <xf numFmtId="0" fontId="44" fillId="0" borderId="75" xfId="20" quotePrefix="1" applyFont="1" applyBorder="1" applyAlignment="1">
      <alignment horizontal="left" vertical="center" indent="1"/>
    </xf>
    <xf numFmtId="0" fontId="44" fillId="0" borderId="75" xfId="20" quotePrefix="1" applyFont="1" applyBorder="1" applyAlignment="1">
      <alignment horizontal="left" vertical="center"/>
    </xf>
    <xf numFmtId="0" fontId="53" fillId="0" borderId="0" xfId="20" applyFont="1" applyAlignment="1">
      <alignment vertical="center"/>
    </xf>
    <xf numFmtId="0" fontId="55" fillId="0" borderId="0" xfId="0" applyFont="1" applyAlignment="1">
      <alignment horizontal="left" vertical="center"/>
    </xf>
    <xf numFmtId="0" fontId="43" fillId="0" borderId="11" xfId="15" applyFont="1" applyBorder="1" applyAlignment="1">
      <alignment vertical="center"/>
    </xf>
    <xf numFmtId="0" fontId="31" fillId="0" borderId="0" xfId="20" applyFont="1">
      <alignment vertical="center"/>
    </xf>
    <xf numFmtId="0" fontId="23" fillId="0" borderId="0" xfId="20" applyFont="1">
      <alignment vertical="center"/>
    </xf>
    <xf numFmtId="0" fontId="56" fillId="0" borderId="0" xfId="20" applyFont="1" applyAlignment="1">
      <alignment horizontal="centerContinuous"/>
    </xf>
    <xf numFmtId="0" fontId="3" fillId="0" borderId="0" xfId="20" applyBorder="1">
      <alignment vertical="center"/>
    </xf>
    <xf numFmtId="0" fontId="57" fillId="0" borderId="0" xfId="20" applyFont="1" applyBorder="1">
      <alignment vertical="center"/>
    </xf>
    <xf numFmtId="0" fontId="58" fillId="0" borderId="0" xfId="20" applyFont="1" applyBorder="1" applyAlignment="1">
      <alignment horizontal="centerContinuous"/>
    </xf>
    <xf numFmtId="0" fontId="3" fillId="0" borderId="0" xfId="20" applyBorder="1" applyAlignment="1">
      <alignment horizontal="right"/>
    </xf>
    <xf numFmtId="0" fontId="23" fillId="0" borderId="0" xfId="20" applyFont="1" applyBorder="1">
      <alignment vertical="center"/>
    </xf>
    <xf numFmtId="0" fontId="3" fillId="0" borderId="0" xfId="20">
      <alignment vertical="center"/>
    </xf>
    <xf numFmtId="0" fontId="59" fillId="0" borderId="0" xfId="20" applyFont="1" applyAlignment="1">
      <alignment horizontal="centerContinuous"/>
    </xf>
    <xf numFmtId="0" fontId="60" fillId="0" borderId="0" xfId="0" applyFont="1" applyAlignment="1">
      <alignment vertical="center"/>
    </xf>
    <xf numFmtId="0" fontId="61" fillId="0" borderId="0" xfId="0" applyFont="1" applyAlignment="1">
      <alignment vertical="center"/>
    </xf>
    <xf numFmtId="192" fontId="0" fillId="0" borderId="0" xfId="0" applyNumberFormat="1">
      <alignment vertical="center"/>
    </xf>
    <xf numFmtId="0" fontId="41" fillId="0" borderId="0" xfId="15" applyFont="1" applyAlignment="1">
      <alignment horizontal="center"/>
    </xf>
    <xf numFmtId="0" fontId="37" fillId="0" borderId="0" xfId="15" applyFont="1" applyAlignment="1">
      <alignment horizontal="center"/>
    </xf>
    <xf numFmtId="0" fontId="38" fillId="0" borderId="0" xfId="15" applyFont="1" applyAlignment="1">
      <alignment horizontal="center"/>
    </xf>
    <xf numFmtId="0" fontId="34" fillId="0" borderId="0" xfId="15" applyFont="1" applyAlignment="1">
      <alignment horizontal="center" vertical="top"/>
    </xf>
    <xf numFmtId="0" fontId="39" fillId="0" borderId="0" xfId="15" applyFont="1" applyAlignment="1">
      <alignment horizontal="center"/>
    </xf>
    <xf numFmtId="0" fontId="40" fillId="0" borderId="0" xfId="15" quotePrefix="1" applyFont="1" applyAlignment="1">
      <alignment horizontal="center"/>
    </xf>
    <xf numFmtId="0" fontId="34" fillId="0" borderId="0" xfId="16" quotePrefix="1" applyFont="1" applyAlignment="1">
      <alignment horizontal="left" vertical="center"/>
    </xf>
    <xf numFmtId="0" fontId="36" fillId="0" borderId="0" xfId="16" applyFont="1" applyAlignment="1">
      <alignment vertical="center"/>
    </xf>
    <xf numFmtId="0" fontId="36" fillId="0" borderId="61" xfId="16" quotePrefix="1" applyFont="1" applyBorder="1" applyAlignment="1">
      <alignment horizontal="center" vertical="center"/>
    </xf>
    <xf numFmtId="0" fontId="36" fillId="0" borderId="64" xfId="16" quotePrefix="1" applyFont="1" applyBorder="1" applyAlignment="1">
      <alignment horizontal="center" vertical="center"/>
    </xf>
    <xf numFmtId="0" fontId="36" fillId="0" borderId="68" xfId="16" applyFont="1" applyBorder="1" applyAlignment="1">
      <alignment horizontal="left" vertical="center" wrapText="1" indent="1"/>
    </xf>
    <xf numFmtId="0" fontId="36" fillId="0" borderId="69" xfId="16" applyFont="1" applyBorder="1" applyAlignment="1">
      <alignment horizontal="left" vertical="center" wrapText="1" indent="1"/>
    </xf>
    <xf numFmtId="0" fontId="36" fillId="0" borderId="70" xfId="16" applyFont="1" applyBorder="1" applyAlignment="1">
      <alignment horizontal="left" vertical="center" wrapText="1" indent="1"/>
    </xf>
    <xf numFmtId="0" fontId="36" fillId="0" borderId="0" xfId="19" applyFont="1" applyAlignment="1">
      <alignment horizontal="left" vertical="justify" wrapText="1"/>
    </xf>
    <xf numFmtId="0" fontId="36" fillId="0" borderId="0" xfId="19" quotePrefix="1" applyFont="1" applyBorder="1" applyAlignment="1">
      <alignment horizontal="left" vertical="center" wrapText="1" indent="1"/>
    </xf>
    <xf numFmtId="0" fontId="36" fillId="0" borderId="0" xfId="19" applyFont="1" applyBorder="1" applyAlignment="1">
      <alignment horizontal="left" vertical="center" wrapText="1" indent="1"/>
    </xf>
    <xf numFmtId="0" fontId="36" fillId="0" borderId="0" xfId="19" applyFont="1" applyBorder="1" applyAlignment="1">
      <alignment horizontal="left" vertical="center" wrapText="1"/>
    </xf>
    <xf numFmtId="0" fontId="36" fillId="0" borderId="0" xfId="19" quotePrefix="1" applyFont="1" applyBorder="1" applyAlignment="1">
      <alignment horizontal="left" vertical="center" wrapText="1"/>
    </xf>
    <xf numFmtId="0" fontId="36" fillId="0" borderId="0" xfId="19" applyFont="1" applyBorder="1" applyAlignment="1">
      <alignment horizontal="left" vertical="center"/>
    </xf>
    <xf numFmtId="0" fontId="45" fillId="0" borderId="7" xfId="20" applyFont="1" applyBorder="1" applyAlignment="1">
      <alignment horizontal="center" vertical="center"/>
    </xf>
    <xf numFmtId="0" fontId="45" fillId="0" borderId="5" xfId="20" applyFont="1" applyBorder="1" applyAlignment="1">
      <alignment horizontal="center" vertical="center"/>
    </xf>
    <xf numFmtId="0" fontId="45" fillId="0" borderId="10" xfId="20" applyFont="1" applyBorder="1" applyAlignment="1">
      <alignment horizontal="center" vertical="center"/>
    </xf>
    <xf numFmtId="0" fontId="45" fillId="0" borderId="13" xfId="20" quotePrefix="1" applyFont="1" applyBorder="1" applyAlignment="1">
      <alignment horizontal="center" vertical="center"/>
    </xf>
    <xf numFmtId="0" fontId="45" fillId="0" borderId="14" xfId="20" quotePrefix="1" applyFont="1" applyBorder="1" applyAlignment="1">
      <alignment horizontal="center" vertical="center"/>
    </xf>
    <xf numFmtId="0" fontId="45" fillId="0" borderId="6" xfId="20" applyFont="1" applyBorder="1" applyAlignment="1">
      <alignment horizontal="center" vertical="center"/>
    </xf>
    <xf numFmtId="0" fontId="45" fillId="0" borderId="2" xfId="20" applyFont="1" applyBorder="1" applyAlignment="1">
      <alignment horizontal="center" vertical="center"/>
    </xf>
    <xf numFmtId="0" fontId="45" fillId="0" borderId="3" xfId="20" applyFont="1" applyBorder="1" applyAlignment="1">
      <alignment horizontal="center" vertical="center"/>
    </xf>
    <xf numFmtId="0" fontId="45" fillId="0" borderId="53" xfId="20" applyFont="1" applyBorder="1" applyAlignment="1">
      <alignment horizontal="center" vertical="center"/>
    </xf>
    <xf numFmtId="0" fontId="45" fillId="0" borderId="71" xfId="20" quotePrefix="1" applyFont="1" applyBorder="1" applyAlignment="1">
      <alignment horizontal="center" vertical="center"/>
    </xf>
    <xf numFmtId="0" fontId="45" fillId="0" borderId="71" xfId="20" applyFont="1" applyBorder="1" applyAlignment="1">
      <alignment horizontal="center" vertical="center"/>
    </xf>
    <xf numFmtId="0" fontId="24" fillId="0" borderId="50" xfId="4" applyFont="1" applyBorder="1" applyAlignment="1">
      <alignment horizontal="center" vertical="center"/>
    </xf>
    <xf numFmtId="0" fontId="24" fillId="0" borderId="51" xfId="4" applyFont="1" applyBorder="1" applyAlignment="1">
      <alignment horizontal="center" vertical="center"/>
    </xf>
    <xf numFmtId="0" fontId="26" fillId="0" borderId="0" xfId="4" applyFont="1" applyAlignment="1">
      <alignment horizontal="center"/>
    </xf>
    <xf numFmtId="0" fontId="24" fillId="3" borderId="42" xfId="4" applyFont="1" applyFill="1" applyBorder="1" applyAlignment="1">
      <alignment horizontal="center" vertical="center"/>
    </xf>
    <xf numFmtId="0" fontId="24" fillId="3" borderId="43" xfId="4" applyFont="1" applyFill="1" applyBorder="1" applyAlignment="1">
      <alignment horizontal="center" vertical="center"/>
    </xf>
    <xf numFmtId="0" fontId="24" fillId="3" borderId="44" xfId="4" applyFont="1" applyFill="1" applyBorder="1" applyAlignment="1">
      <alignment horizontal="center" vertical="center"/>
    </xf>
    <xf numFmtId="0" fontId="24" fillId="3" borderId="47" xfId="4" applyFont="1" applyFill="1" applyBorder="1" applyAlignment="1">
      <alignment horizontal="center" vertical="center"/>
    </xf>
    <xf numFmtId="0" fontId="24" fillId="3" borderId="45" xfId="4" applyFont="1" applyFill="1" applyBorder="1" applyAlignment="1">
      <alignment horizontal="center" vertical="center"/>
    </xf>
    <xf numFmtId="0" fontId="24" fillId="3" borderId="48" xfId="4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9" fontId="9" fillId="0" borderId="0" xfId="13" applyFont="1" applyAlignment="1">
      <alignment horizontal="center" vertical="center"/>
    </xf>
    <xf numFmtId="177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center" vertical="center"/>
    </xf>
    <xf numFmtId="177" fontId="9" fillId="0" borderId="41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top"/>
    </xf>
    <xf numFmtId="0" fontId="9" fillId="0" borderId="0" xfId="1" applyFont="1" applyAlignment="1">
      <alignment horizontal="center" vertical="top"/>
    </xf>
    <xf numFmtId="0" fontId="9" fillId="2" borderId="17" xfId="1" applyFont="1" applyFill="1" applyBorder="1" applyAlignment="1">
      <alignment horizontal="center" vertical="center"/>
    </xf>
    <xf numFmtId="0" fontId="9" fillId="2" borderId="18" xfId="1" applyFont="1" applyFill="1" applyBorder="1" applyAlignment="1">
      <alignment horizontal="center" vertical="center"/>
    </xf>
    <xf numFmtId="0" fontId="9" fillId="2" borderId="19" xfId="1" applyFont="1" applyFill="1" applyBorder="1" applyAlignment="1">
      <alignment horizontal="center" vertical="center"/>
    </xf>
    <xf numFmtId="41" fontId="9" fillId="0" borderId="13" xfId="3" applyFont="1" applyBorder="1" applyAlignment="1">
      <alignment horizontal="center" vertical="center"/>
    </xf>
    <xf numFmtId="41" fontId="9" fillId="0" borderId="14" xfId="3" applyFont="1" applyBorder="1" applyAlignment="1">
      <alignment horizontal="center" vertical="center"/>
    </xf>
    <xf numFmtId="41" fontId="9" fillId="0" borderId="15" xfId="3" applyFont="1" applyBorder="1" applyAlignment="1">
      <alignment horizontal="center" vertical="center"/>
    </xf>
    <xf numFmtId="180" fontId="9" fillId="0" borderId="41" xfId="1" applyNumberFormat="1" applyFont="1" applyBorder="1" applyAlignment="1">
      <alignment horizontal="center"/>
    </xf>
    <xf numFmtId="9" fontId="9" fillId="0" borderId="0" xfId="13" applyFont="1" applyAlignment="1" applyProtection="1">
      <alignment horizontal="center" vertical="center"/>
      <protection locked="0"/>
    </xf>
    <xf numFmtId="0" fontId="9" fillId="0" borderId="0" xfId="1" applyFont="1" applyAlignment="1">
      <alignment horizontal="right"/>
    </xf>
    <xf numFmtId="0" fontId="9" fillId="0" borderId="0" xfId="1" applyFont="1" applyAlignment="1">
      <alignment horizontal="left" vertical="center"/>
    </xf>
    <xf numFmtId="0" fontId="9" fillId="2" borderId="28" xfId="1" applyFont="1" applyFill="1" applyBorder="1" applyAlignment="1">
      <alignment horizontal="center" vertical="center"/>
    </xf>
    <xf numFmtId="0" fontId="9" fillId="2" borderId="20" xfId="1" applyFont="1" applyFill="1" applyBorder="1" applyAlignment="1">
      <alignment horizontal="center" vertical="center"/>
    </xf>
    <xf numFmtId="177" fontId="9" fillId="0" borderId="13" xfId="1" applyNumberFormat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177" fontId="9" fillId="0" borderId="24" xfId="1" applyNumberFormat="1" applyFont="1" applyBorder="1" applyAlignment="1">
      <alignment horizontal="center" vertical="center"/>
    </xf>
    <xf numFmtId="0" fontId="9" fillId="0" borderId="25" xfId="1" applyFont="1" applyBorder="1" applyAlignment="1">
      <alignment horizontal="center" vertical="center"/>
    </xf>
    <xf numFmtId="0" fontId="9" fillId="0" borderId="26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/>
    </xf>
    <xf numFmtId="41" fontId="9" fillId="0" borderId="24" xfId="3" applyFont="1" applyBorder="1" applyAlignment="1">
      <alignment horizontal="center" vertical="center"/>
    </xf>
    <xf numFmtId="41" fontId="9" fillId="0" borderId="25" xfId="3" applyFont="1" applyBorder="1" applyAlignment="1">
      <alignment horizontal="center" vertical="center"/>
    </xf>
    <xf numFmtId="41" fontId="9" fillId="0" borderId="26" xfId="3" applyFont="1" applyBorder="1" applyAlignment="1">
      <alignment horizontal="center" vertical="center"/>
    </xf>
    <xf numFmtId="0" fontId="21" fillId="0" borderId="24" xfId="1" applyFont="1" applyBorder="1" applyAlignment="1">
      <alignment horizontal="center" vertical="center"/>
    </xf>
    <xf numFmtId="0" fontId="21" fillId="0" borderId="25" xfId="1" applyFont="1" applyBorder="1" applyAlignment="1">
      <alignment horizontal="center" vertical="center"/>
    </xf>
    <xf numFmtId="0" fontId="21" fillId="0" borderId="27" xfId="1" applyFont="1" applyBorder="1" applyAlignment="1">
      <alignment horizontal="center" vertical="center"/>
    </xf>
    <xf numFmtId="0" fontId="9" fillId="2" borderId="29" xfId="1" applyFont="1" applyFill="1" applyBorder="1" applyAlignment="1">
      <alignment horizontal="center" vertical="center"/>
    </xf>
    <xf numFmtId="0" fontId="9" fillId="2" borderId="30" xfId="1" applyFont="1" applyFill="1" applyBorder="1" applyAlignment="1">
      <alignment horizontal="center" vertical="center"/>
    </xf>
    <xf numFmtId="180" fontId="9" fillId="0" borderId="24" xfId="1" applyNumberFormat="1" applyFont="1" applyBorder="1" applyAlignment="1">
      <alignment horizontal="center" vertical="center"/>
    </xf>
    <xf numFmtId="180" fontId="9" fillId="0" borderId="25" xfId="1" applyNumberFormat="1" applyFont="1" applyBorder="1" applyAlignment="1">
      <alignment horizontal="center" vertical="center"/>
    </xf>
    <xf numFmtId="180" fontId="9" fillId="0" borderId="26" xfId="1" applyNumberFormat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0" fontId="9" fillId="0" borderId="0" xfId="1" applyFont="1" applyAlignment="1">
      <alignment horizontal="right" vertical="center"/>
    </xf>
    <xf numFmtId="181" fontId="9" fillId="0" borderId="0" xfId="1" applyNumberFormat="1" applyFont="1" applyAlignment="1">
      <alignment horizontal="right" vertical="center"/>
    </xf>
    <xf numFmtId="177" fontId="9" fillId="0" borderId="1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79" fontId="9" fillId="0" borderId="13" xfId="1" applyNumberFormat="1" applyFont="1" applyBorder="1" applyAlignment="1">
      <alignment horizontal="center" vertical="center"/>
    </xf>
    <xf numFmtId="179" fontId="9" fillId="0" borderId="14" xfId="1" applyNumberFormat="1" applyFont="1" applyBorder="1" applyAlignment="1">
      <alignment horizontal="center" vertical="center"/>
    </xf>
    <xf numFmtId="179" fontId="9" fillId="0" borderId="15" xfId="1" applyNumberFormat="1" applyFont="1" applyBorder="1" applyAlignment="1">
      <alignment horizontal="center" vertical="center"/>
    </xf>
    <xf numFmtId="179" fontId="9" fillId="0" borderId="13" xfId="3" applyNumberFormat="1" applyFont="1" applyBorder="1" applyAlignment="1">
      <alignment horizontal="center" vertical="center"/>
    </xf>
    <xf numFmtId="179" fontId="9" fillId="0" borderId="14" xfId="3" applyNumberFormat="1" applyFont="1" applyBorder="1" applyAlignment="1">
      <alignment horizontal="center" vertical="center"/>
    </xf>
    <xf numFmtId="179" fontId="9" fillId="0" borderId="1" xfId="1" applyNumberFormat="1" applyFont="1" applyBorder="1" applyAlignment="1">
      <alignment horizontal="center" vertical="center"/>
    </xf>
    <xf numFmtId="177" fontId="9" fillId="0" borderId="33" xfId="1" applyNumberFormat="1" applyFont="1" applyBorder="1" applyAlignment="1">
      <alignment horizontal="center" vertical="center"/>
    </xf>
    <xf numFmtId="0" fontId="9" fillId="0" borderId="33" xfId="1" applyFont="1" applyBorder="1" applyAlignment="1">
      <alignment horizontal="center" vertical="center"/>
    </xf>
    <xf numFmtId="179" fontId="9" fillId="0" borderId="33" xfId="1" applyNumberFormat="1" applyFont="1" applyBorder="1" applyAlignment="1">
      <alignment horizontal="center" vertical="center"/>
    </xf>
    <xf numFmtId="41" fontId="21" fillId="0" borderId="7" xfId="3" applyFont="1" applyBorder="1" applyAlignment="1">
      <alignment horizontal="center" vertical="center" wrapText="1"/>
    </xf>
    <xf numFmtId="41" fontId="21" fillId="0" borderId="8" xfId="3" applyFont="1" applyBorder="1" applyAlignment="1">
      <alignment horizontal="center" vertical="center" wrapText="1"/>
    </xf>
    <xf numFmtId="41" fontId="21" fillId="0" borderId="31" xfId="3" applyFont="1" applyBorder="1" applyAlignment="1">
      <alignment horizontal="center" vertical="center" wrapText="1"/>
    </xf>
    <xf numFmtId="41" fontId="21" fillId="0" borderId="5" xfId="3" applyFont="1" applyBorder="1" applyAlignment="1">
      <alignment horizontal="center" vertical="center" wrapText="1"/>
    </xf>
    <xf numFmtId="41" fontId="21" fillId="0" borderId="0" xfId="3" applyFont="1" applyBorder="1" applyAlignment="1">
      <alignment horizontal="center" vertical="center" wrapText="1"/>
    </xf>
    <xf numFmtId="41" fontId="21" fillId="0" borderId="32" xfId="3" applyFont="1" applyBorder="1" applyAlignment="1">
      <alignment horizontal="center" vertical="center" wrapText="1"/>
    </xf>
    <xf numFmtId="41" fontId="21" fillId="0" borderId="34" xfId="3" applyFont="1" applyBorder="1" applyAlignment="1">
      <alignment horizontal="center" vertical="center" wrapText="1"/>
    </xf>
    <xf numFmtId="41" fontId="21" fillId="0" borderId="35" xfId="3" applyFont="1" applyBorder="1" applyAlignment="1">
      <alignment horizontal="center" vertical="center" wrapText="1"/>
    </xf>
    <xf numFmtId="41" fontId="21" fillId="0" borderId="36" xfId="3" applyFont="1" applyBorder="1" applyAlignment="1">
      <alignment horizontal="center" vertical="center" wrapText="1"/>
    </xf>
    <xf numFmtId="179" fontId="9" fillId="0" borderId="24" xfId="3" applyNumberFormat="1" applyFont="1" applyBorder="1" applyAlignment="1">
      <alignment horizontal="center" vertical="center"/>
    </xf>
    <xf numFmtId="179" fontId="9" fillId="0" borderId="25" xfId="3" applyNumberFormat="1" applyFont="1" applyBorder="1" applyAlignment="1">
      <alignment horizontal="center" vertical="center"/>
    </xf>
    <xf numFmtId="0" fontId="9" fillId="0" borderId="37" xfId="1" applyFont="1" applyBorder="1" applyAlignment="1">
      <alignment horizontal="center" vertical="center"/>
    </xf>
    <xf numFmtId="0" fontId="9" fillId="0" borderId="38" xfId="1" applyFont="1" applyBorder="1" applyAlignment="1">
      <alignment horizontal="center" vertical="center"/>
    </xf>
    <xf numFmtId="180" fontId="9" fillId="0" borderId="38" xfId="1" applyNumberFormat="1" applyFont="1" applyBorder="1" applyAlignment="1">
      <alignment horizontal="center" vertical="center"/>
    </xf>
    <xf numFmtId="0" fontId="9" fillId="0" borderId="0" xfId="1" quotePrefix="1" applyFont="1" applyAlignment="1">
      <alignment horizontal="right" vertical="center" wrapText="1"/>
    </xf>
    <xf numFmtId="181" fontId="9" fillId="0" borderId="0" xfId="1" applyNumberFormat="1" applyFont="1" applyAlignment="1">
      <alignment horizontal="center" vertical="center"/>
    </xf>
    <xf numFmtId="0" fontId="9" fillId="2" borderId="40" xfId="1" applyFont="1" applyFill="1" applyBorder="1" applyAlignment="1">
      <alignment horizontal="center" vertical="center"/>
    </xf>
    <xf numFmtId="179" fontId="9" fillId="0" borderId="15" xfId="3" applyNumberFormat="1" applyFont="1" applyBorder="1" applyAlignment="1">
      <alignment horizontal="center" vertical="center"/>
    </xf>
    <xf numFmtId="180" fontId="9" fillId="0" borderId="0" xfId="1" applyNumberFormat="1" applyFont="1" applyAlignment="1">
      <alignment horizontal="right" vertical="center"/>
    </xf>
    <xf numFmtId="180" fontId="9" fillId="0" borderId="0" xfId="1" applyNumberFormat="1" applyFont="1" applyAlignment="1">
      <alignment horizontal="center" vertical="center"/>
    </xf>
    <xf numFmtId="179" fontId="9" fillId="0" borderId="26" xfId="3" applyNumberFormat="1" applyFont="1" applyBorder="1" applyAlignment="1">
      <alignment horizontal="center" vertical="center"/>
    </xf>
    <xf numFmtId="180" fontId="9" fillId="0" borderId="41" xfId="1" applyNumberFormat="1" applyFont="1" applyBorder="1" applyAlignment="1">
      <alignment horizontal="right" vertical="center"/>
    </xf>
    <xf numFmtId="0" fontId="9" fillId="0" borderId="41" xfId="1" applyFont="1" applyBorder="1" applyAlignment="1">
      <alignment horizontal="right" vertical="center"/>
    </xf>
    <xf numFmtId="0" fontId="9" fillId="0" borderId="41" xfId="1" applyFont="1" applyBorder="1" applyAlignment="1">
      <alignment horizontal="left" vertical="center"/>
    </xf>
    <xf numFmtId="177" fontId="9" fillId="0" borderId="41" xfId="1" applyNumberFormat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horizontal="center" vertical="center"/>
    </xf>
    <xf numFmtId="179" fontId="9" fillId="0" borderId="24" xfId="1" applyNumberFormat="1" applyFont="1" applyBorder="1" applyAlignment="1">
      <alignment horizontal="center" vertical="center"/>
    </xf>
    <xf numFmtId="179" fontId="9" fillId="0" borderId="25" xfId="1" applyNumberFormat="1" applyFont="1" applyBorder="1" applyAlignment="1">
      <alignment horizontal="center" vertical="center"/>
    </xf>
    <xf numFmtId="179" fontId="9" fillId="0" borderId="26" xfId="1" applyNumberFormat="1" applyFont="1" applyBorder="1" applyAlignment="1">
      <alignment horizontal="center" vertical="center"/>
    </xf>
    <xf numFmtId="193" fontId="9" fillId="0" borderId="0" xfId="1" applyNumberFormat="1" applyFont="1" applyAlignment="1">
      <alignment horizontal="center" vertical="center"/>
    </xf>
    <xf numFmtId="0" fontId="9" fillId="0" borderId="41" xfId="1" applyFont="1" applyBorder="1" applyAlignment="1">
      <alignment horizontal="left"/>
    </xf>
    <xf numFmtId="177" fontId="9" fillId="0" borderId="41" xfId="1" applyNumberFormat="1" applyFont="1" applyBorder="1" applyAlignment="1">
      <alignment horizontal="right"/>
    </xf>
    <xf numFmtId="0" fontId="9" fillId="0" borderId="11" xfId="1" applyFont="1" applyBorder="1" applyAlignment="1">
      <alignment horizontal="center" vertical="center"/>
    </xf>
    <xf numFmtId="180" fontId="9" fillId="0" borderId="41" xfId="1" applyNumberFormat="1" applyFont="1" applyBorder="1" applyAlignment="1">
      <alignment horizontal="right"/>
    </xf>
    <xf numFmtId="0" fontId="9" fillId="0" borderId="41" xfId="1" applyFont="1" applyBorder="1" applyAlignment="1">
      <alignment horizontal="right"/>
    </xf>
    <xf numFmtId="193" fontId="9" fillId="0" borderId="41" xfId="1" applyNumberFormat="1" applyFont="1" applyBorder="1" applyAlignment="1">
      <alignment horizontal="right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49" fontId="7" fillId="0" borderId="13" xfId="1" applyNumberFormat="1" applyFont="1" applyFill="1" applyBorder="1" applyAlignment="1">
      <alignment horizontal="center" vertical="center" shrinkToFit="1"/>
    </xf>
    <xf numFmtId="49" fontId="7" fillId="0" borderId="14" xfId="1" applyNumberFormat="1" applyFont="1" applyFill="1" applyBorder="1" applyAlignment="1">
      <alignment horizontal="center" vertical="center" shrinkToFit="1"/>
    </xf>
    <xf numFmtId="49" fontId="7" fillId="0" borderId="15" xfId="1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61" fillId="0" borderId="0" xfId="0" applyFont="1" applyAlignment="1">
      <alignment horizontal="left" vertical="center"/>
    </xf>
  </cellXfs>
  <cellStyles count="21">
    <cellStyle name="백분율" xfId="13" builtinId="5"/>
    <cellStyle name="쉼표 [0]" xfId="2" builtinId="6"/>
    <cellStyle name="쉼표 [0] 2" xfId="3"/>
    <cellStyle name="쉼표 [0]_2000보온공사산출내역서" xfId="5"/>
    <cellStyle name="콤마 [0]_물량종합" xfId="6"/>
    <cellStyle name="콤마_물량종합" xfId="7"/>
    <cellStyle name="통화 [0]" xfId="14" builtinId="7"/>
    <cellStyle name="표준" xfId="0" builtinId="0"/>
    <cellStyle name="표준 2" xfId="1"/>
    <cellStyle name="표준_2000보온공사산출내역서" xfId="4"/>
    <cellStyle name="표준_2차프로UG(4월 23일)" xfId="18"/>
    <cellStyle name="표준_공사설계01" xfId="16"/>
    <cellStyle name="표준_사본 - 사본 - 1A차 UTILITY 공사설계서" xfId="20"/>
    <cellStyle name="표준_프로쎄쓰내역" xfId="17"/>
    <cellStyle name="표준_P661지역 노후소화배관 교체공사" xfId="15"/>
    <cellStyle name="표준_PT-서해권_1.SUMMARY SHEET" xfId="19"/>
    <cellStyle name="Comma [0]_laroux" xfId="8"/>
    <cellStyle name="Comma_laroux" xfId="9"/>
    <cellStyle name="Currency [0]_laroux" xfId="10"/>
    <cellStyle name="Currency_laroux" xfId="11"/>
    <cellStyle name="Normal_Certs Q2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9525</xdr:rowOff>
    </xdr:from>
    <xdr:to>
      <xdr:col>7</xdr:col>
      <xdr:colOff>447675</xdr:colOff>
      <xdr:row>2</xdr:row>
      <xdr:rowOff>238125</xdr:rowOff>
    </xdr:to>
    <xdr:sp macro="" textlink="">
      <xdr:nvSpPr>
        <xdr:cNvPr id="2" name="텍스트 1"/>
        <xdr:cNvSpPr>
          <a:spLocks noChangeArrowheads="1"/>
        </xdr:cNvSpPr>
      </xdr:nvSpPr>
      <xdr:spPr bwMode="auto">
        <a:xfrm>
          <a:off x="2028825" y="609600"/>
          <a:ext cx="1952625" cy="4191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ko-KR" altLang="en-US" sz="2200" b="1" i="0" u="none" strike="noStrike" baseline="0">
              <a:solidFill>
                <a:srgbClr val="000000"/>
              </a:solidFill>
              <a:latin typeface="궁서" pitchFamily="18" charset="-127"/>
              <a:ea typeface="궁서" pitchFamily="18" charset="-127"/>
            </a:rPr>
            <a:t>목  차</a:t>
          </a:r>
          <a:r>
            <a:rPr lang="ko-KR" altLang="en-US" sz="2200" b="1" i="0" u="none" strike="noStrike" baseline="0">
              <a:solidFill>
                <a:srgbClr val="000000"/>
              </a:solidFill>
              <a:latin typeface="바탕체"/>
              <a:ea typeface="바탕체"/>
            </a:rPr>
            <a:t>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5" name="Text Box 4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1" name="Text Box 5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6" name="Text Box 5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0" name="Text Box 5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5" name="Text Box 6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6" name="Text Box 6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7" name="Text Box 6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8" name="Text Box 6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80" name="Text Box 7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81" name="Text Box 8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82" name="Text Box 81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83" name="Text Box 8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87" name="Text Box 8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88" name="Text Box 8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90" name="Text Box 8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91" name="Text Box 9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92" name="Text Box 91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93" name="Text Box 9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96" name="Text Box 9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97" name="Text Box 9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98" name="Text Box 9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99" name="Text Box 9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00" name="Text Box 9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01" name="Text Box 10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02" name="Text Box 10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07" name="Text Box 10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08" name="Text Box 10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09" name="Text Box 10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10" name="Text Box 10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15" name="Text Box 11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16" name="Text Box 11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17" name="Text Box 11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18" name="Text Box 11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23" name="Text Box 12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24" name="Text Box 12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125" name="Text Box 124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26" name="Text Box 12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29" name="Text Box 12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30" name="Text Box 12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31" name="Text Box 13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34" name="Text Box 13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35" name="Text Box 13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136" name="Text Box 135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37" name="Text Box 13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40" name="Text Box 13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41" name="Text Box 14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42" name="Text Box 14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48" name="Text Box 14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49" name="Text Box 14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50" name="Text Box 14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51" name="Text Box 15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56" name="Text Box 15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57" name="Text Box 15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58" name="Text Box 15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59" name="Text Box 15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64" name="Text Box 16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65" name="Text Box 16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66" name="Text Box 16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67" name="Text Box 16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09550"/>
    <xdr:sp macro="" textlink="">
      <xdr:nvSpPr>
        <xdr:cNvPr id="172" name="Text Box 171"/>
        <xdr:cNvSpPr txBox="1">
          <a:spLocks noChangeArrowheads="1"/>
        </xdr:cNvSpPr>
      </xdr:nvSpPr>
      <xdr:spPr bwMode="auto">
        <a:xfrm>
          <a:off x="1981200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09550"/>
    <xdr:sp macro="" textlink="">
      <xdr:nvSpPr>
        <xdr:cNvPr id="173" name="Text Box 172"/>
        <xdr:cNvSpPr txBox="1">
          <a:spLocks noChangeArrowheads="1"/>
        </xdr:cNvSpPr>
      </xdr:nvSpPr>
      <xdr:spPr bwMode="auto">
        <a:xfrm>
          <a:off x="1981200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</xdr:row>
      <xdr:rowOff>0</xdr:rowOff>
    </xdr:from>
    <xdr:ext cx="95250" cy="209550"/>
    <xdr:sp macro="" textlink="">
      <xdr:nvSpPr>
        <xdr:cNvPr id="174" name="Text Box 173"/>
        <xdr:cNvSpPr txBox="1">
          <a:spLocks noChangeArrowheads="1"/>
        </xdr:cNvSpPr>
      </xdr:nvSpPr>
      <xdr:spPr bwMode="auto">
        <a:xfrm>
          <a:off x="2381250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09550"/>
    <xdr:sp macro="" textlink="">
      <xdr:nvSpPr>
        <xdr:cNvPr id="175" name="Text Box 174"/>
        <xdr:cNvSpPr txBox="1">
          <a:spLocks noChangeArrowheads="1"/>
        </xdr:cNvSpPr>
      </xdr:nvSpPr>
      <xdr:spPr bwMode="auto">
        <a:xfrm>
          <a:off x="1981200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78" name="Text Box 17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79" name="Text Box 17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80" name="Text Box 17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09550"/>
    <xdr:sp macro="" textlink="">
      <xdr:nvSpPr>
        <xdr:cNvPr id="183" name="Text Box 182"/>
        <xdr:cNvSpPr txBox="1">
          <a:spLocks noChangeArrowheads="1"/>
        </xdr:cNvSpPr>
      </xdr:nvSpPr>
      <xdr:spPr bwMode="auto">
        <a:xfrm>
          <a:off x="1981200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09550"/>
    <xdr:sp macro="" textlink="">
      <xdr:nvSpPr>
        <xdr:cNvPr id="184" name="Text Box 183"/>
        <xdr:cNvSpPr txBox="1">
          <a:spLocks noChangeArrowheads="1"/>
        </xdr:cNvSpPr>
      </xdr:nvSpPr>
      <xdr:spPr bwMode="auto">
        <a:xfrm>
          <a:off x="1981200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1</xdr:row>
      <xdr:rowOff>0</xdr:rowOff>
    </xdr:from>
    <xdr:ext cx="95250" cy="209550"/>
    <xdr:sp macro="" textlink="">
      <xdr:nvSpPr>
        <xdr:cNvPr id="185" name="Text Box 184"/>
        <xdr:cNvSpPr txBox="1">
          <a:spLocks noChangeArrowheads="1"/>
        </xdr:cNvSpPr>
      </xdr:nvSpPr>
      <xdr:spPr bwMode="auto">
        <a:xfrm>
          <a:off x="2381250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</xdr:row>
      <xdr:rowOff>0</xdr:rowOff>
    </xdr:from>
    <xdr:ext cx="95250" cy="209550"/>
    <xdr:sp macro="" textlink="">
      <xdr:nvSpPr>
        <xdr:cNvPr id="186" name="Text Box 185"/>
        <xdr:cNvSpPr txBox="1">
          <a:spLocks noChangeArrowheads="1"/>
        </xdr:cNvSpPr>
      </xdr:nvSpPr>
      <xdr:spPr bwMode="auto">
        <a:xfrm>
          <a:off x="1981200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89" name="Text Box 18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90" name="Text Box 18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91" name="Text Box 19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94" name="Text Box 19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95" name="Text Box 19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196" name="Text Box 195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197" name="Text Box 19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00" name="Text Box 19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01" name="Text Box 20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02" name="Text Box 20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03" name="Text Box 20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04" name="Text Box 20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05" name="Text Box 20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06" name="Text Box 20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11" name="Text Box 21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12" name="Text Box 21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13" name="Text Box 21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14" name="Text Box 21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19" name="Text Box 21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20" name="Text Box 21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21" name="Text Box 22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22" name="Text Box 22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27" name="Text Box 22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28" name="Text Box 22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229" name="Text Box 228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30" name="Text Box 22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33" name="Text Box 23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34" name="Text Box 23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35" name="Text Box 23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38" name="Text Box 23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39" name="Text Box 23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240" name="Text Box 239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41" name="Text Box 24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44" name="Text Box 24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45" name="Text Box 24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46" name="Text Box 24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47" name="Text Box 24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48" name="Text Box 24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49" name="Text Box 24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50" name="Text Box 24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55" name="Text Box 25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56" name="Text Box 25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57" name="Text Box 25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58" name="Text Box 25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63" name="Text Box 26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64" name="Text Box 26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65" name="Text Box 26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66" name="Text Box 26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71" name="Text Box 27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72" name="Text Box 27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273" name="Text Box 272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74" name="Text Box 27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77" name="Text Box 27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78" name="Text Box 27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79" name="Text Box 27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82" name="Text Box 28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83" name="Text Box 28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284" name="Text Box 283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85" name="Text Box 28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88" name="Text Box 28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89" name="Text Box 28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90" name="Text Box 28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91" name="Text Box 29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92" name="Text Box 29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93" name="Text Box 29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94" name="Text Box 29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295" name="Text Box 294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296" name="Text Box 295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297" name="Text Box 296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298" name="Text Box 297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299" name="Text Box 29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00" name="Text Box 29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01" name="Text Box 30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02" name="Text Box 30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303" name="Text Box 302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304" name="Text Box 303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305" name="Text Box 304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306" name="Text Box 305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07" name="Text Box 30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08" name="Text Box 30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09" name="Text Box 30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10" name="Text Box 30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311" name="Text Box 310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312" name="Text Box 311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30</xdr:row>
      <xdr:rowOff>0</xdr:rowOff>
    </xdr:from>
    <xdr:ext cx="95250" cy="209550"/>
    <xdr:sp macro="" textlink="">
      <xdr:nvSpPr>
        <xdr:cNvPr id="313" name="Text Box 312"/>
        <xdr:cNvSpPr txBox="1">
          <a:spLocks noChangeArrowheads="1"/>
        </xdr:cNvSpPr>
      </xdr:nvSpPr>
      <xdr:spPr bwMode="auto">
        <a:xfrm>
          <a:off x="1981200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314" name="Text Box 313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15" name="Text Box 31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16" name="Text Box 31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317" name="Text Box 316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18" name="Text Box 31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30</xdr:row>
      <xdr:rowOff>0</xdr:rowOff>
    </xdr:from>
    <xdr:ext cx="95250" cy="209550"/>
    <xdr:sp macro="" textlink="">
      <xdr:nvSpPr>
        <xdr:cNvPr id="319" name="Text Box 318"/>
        <xdr:cNvSpPr txBox="1">
          <a:spLocks noChangeArrowheads="1"/>
        </xdr:cNvSpPr>
      </xdr:nvSpPr>
      <xdr:spPr bwMode="auto">
        <a:xfrm>
          <a:off x="218122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30</xdr:row>
      <xdr:rowOff>0</xdr:rowOff>
    </xdr:from>
    <xdr:ext cx="95250" cy="209550"/>
    <xdr:sp macro="" textlink="">
      <xdr:nvSpPr>
        <xdr:cNvPr id="320" name="Text Box 319"/>
        <xdr:cNvSpPr txBox="1">
          <a:spLocks noChangeArrowheads="1"/>
        </xdr:cNvSpPr>
      </xdr:nvSpPr>
      <xdr:spPr bwMode="auto">
        <a:xfrm>
          <a:off x="1981200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21" name="Text Box 32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22" name="Text Box 32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23" name="Text Box 32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30</xdr:row>
      <xdr:rowOff>0</xdr:rowOff>
    </xdr:from>
    <xdr:ext cx="95250" cy="209550"/>
    <xdr:sp macro="" textlink="">
      <xdr:nvSpPr>
        <xdr:cNvPr id="324" name="Text Box 323"/>
        <xdr:cNvSpPr txBox="1">
          <a:spLocks noChangeArrowheads="1"/>
        </xdr:cNvSpPr>
      </xdr:nvSpPr>
      <xdr:spPr bwMode="auto">
        <a:xfrm>
          <a:off x="1981200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325" name="Text Box 324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26" name="Text Box 32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27" name="Text Box 32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328" name="Text Box 327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29" name="Text Box 32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30</xdr:row>
      <xdr:rowOff>0</xdr:rowOff>
    </xdr:from>
    <xdr:ext cx="95250" cy="209550"/>
    <xdr:sp macro="" textlink="">
      <xdr:nvSpPr>
        <xdr:cNvPr id="330" name="Text Box 329"/>
        <xdr:cNvSpPr txBox="1">
          <a:spLocks noChangeArrowheads="1"/>
        </xdr:cNvSpPr>
      </xdr:nvSpPr>
      <xdr:spPr bwMode="auto">
        <a:xfrm>
          <a:off x="218122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30</xdr:row>
      <xdr:rowOff>0</xdr:rowOff>
    </xdr:from>
    <xdr:ext cx="95250" cy="209550"/>
    <xdr:sp macro="" textlink="">
      <xdr:nvSpPr>
        <xdr:cNvPr id="331" name="Text Box 330"/>
        <xdr:cNvSpPr txBox="1">
          <a:spLocks noChangeArrowheads="1"/>
        </xdr:cNvSpPr>
      </xdr:nvSpPr>
      <xdr:spPr bwMode="auto">
        <a:xfrm>
          <a:off x="1981200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32" name="Text Box 33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33" name="Text Box 33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34" name="Text Box 33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42" name="Text Box 34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43" name="Text Box 34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344" name="Text Box 343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45" name="Text Box 34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48" name="Text Box 34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49" name="Text Box 34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50" name="Text Box 34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51" name="Text Box 35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52" name="Text Box 35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53" name="Text Box 35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54" name="Text Box 35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59" name="Text Box 35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60" name="Text Box 35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61" name="Text Box 36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62" name="Text Box 36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67" name="Text Box 36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68" name="Text Box 36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69" name="Text Box 36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70" name="Text Box 36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75" name="Text Box 37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76" name="Text Box 37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377" name="Text Box 376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78" name="Text Box 37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81" name="Text Box 38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82" name="Text Box 38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83" name="Text Box 38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86" name="Text Box 38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87" name="Text Box 38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388" name="Text Box 387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89" name="Text Box 38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92" name="Text Box 39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93" name="Text Box 39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94" name="Text Box 39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95" name="Text Box 39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96" name="Text Box 39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97" name="Text Box 39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398" name="Text Box 39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03" name="Text Box 40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04" name="Text Box 40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05" name="Text Box 40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06" name="Text Box 40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11" name="Text Box 41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12" name="Text Box 41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13" name="Text Box 41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14" name="Text Box 41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19" name="Text Box 41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20" name="Text Box 41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421" name="Text Box 420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22" name="Text Box 42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25" name="Text Box 42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26" name="Text Box 42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27" name="Text Box 42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30" name="Text Box 42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31" name="Text Box 43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432" name="Text Box 431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33" name="Text Box 43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36" name="Text Box 43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37" name="Text Box 43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38" name="Text Box 43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39" name="Text Box 43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40" name="Text Box 43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41" name="Text Box 44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42" name="Text Box 44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443" name="Text Box 442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444" name="Text Box 443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445" name="Text Box 444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446" name="Text Box 445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47" name="Text Box 44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48" name="Text Box 44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49" name="Text Box 44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50" name="Text Box 44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451" name="Text Box 450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452" name="Text Box 451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453" name="Text Box 452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454" name="Text Box 453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55" name="Text Box 45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56" name="Text Box 45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57" name="Text Box 45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58" name="Text Box 45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459" name="Text Box 458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460" name="Text Box 459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30</xdr:row>
      <xdr:rowOff>0</xdr:rowOff>
    </xdr:from>
    <xdr:ext cx="95250" cy="209550"/>
    <xdr:sp macro="" textlink="">
      <xdr:nvSpPr>
        <xdr:cNvPr id="461" name="Text Box 460"/>
        <xdr:cNvSpPr txBox="1">
          <a:spLocks noChangeArrowheads="1"/>
        </xdr:cNvSpPr>
      </xdr:nvSpPr>
      <xdr:spPr bwMode="auto">
        <a:xfrm>
          <a:off x="1981200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462" name="Text Box 461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63" name="Text Box 46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64" name="Text Box 46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465" name="Text Box 464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66" name="Text Box 46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30</xdr:row>
      <xdr:rowOff>0</xdr:rowOff>
    </xdr:from>
    <xdr:ext cx="95250" cy="209550"/>
    <xdr:sp macro="" textlink="">
      <xdr:nvSpPr>
        <xdr:cNvPr id="467" name="Text Box 466"/>
        <xdr:cNvSpPr txBox="1">
          <a:spLocks noChangeArrowheads="1"/>
        </xdr:cNvSpPr>
      </xdr:nvSpPr>
      <xdr:spPr bwMode="auto">
        <a:xfrm>
          <a:off x="218122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30</xdr:row>
      <xdr:rowOff>0</xdr:rowOff>
    </xdr:from>
    <xdr:ext cx="95250" cy="209550"/>
    <xdr:sp macro="" textlink="">
      <xdr:nvSpPr>
        <xdr:cNvPr id="468" name="Text Box 467"/>
        <xdr:cNvSpPr txBox="1">
          <a:spLocks noChangeArrowheads="1"/>
        </xdr:cNvSpPr>
      </xdr:nvSpPr>
      <xdr:spPr bwMode="auto">
        <a:xfrm>
          <a:off x="1981200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69" name="Text Box 46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70" name="Text Box 46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71" name="Text Box 47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30</xdr:row>
      <xdr:rowOff>0</xdr:rowOff>
    </xdr:from>
    <xdr:ext cx="95250" cy="209550"/>
    <xdr:sp macro="" textlink="">
      <xdr:nvSpPr>
        <xdr:cNvPr id="472" name="Text Box 471"/>
        <xdr:cNvSpPr txBox="1">
          <a:spLocks noChangeArrowheads="1"/>
        </xdr:cNvSpPr>
      </xdr:nvSpPr>
      <xdr:spPr bwMode="auto">
        <a:xfrm>
          <a:off x="1981200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30</xdr:row>
      <xdr:rowOff>0</xdr:rowOff>
    </xdr:from>
    <xdr:ext cx="95250" cy="209550"/>
    <xdr:sp macro="" textlink="">
      <xdr:nvSpPr>
        <xdr:cNvPr id="473" name="Text Box 472"/>
        <xdr:cNvSpPr txBox="1">
          <a:spLocks noChangeArrowheads="1"/>
        </xdr:cNvSpPr>
      </xdr:nvSpPr>
      <xdr:spPr bwMode="auto">
        <a:xfrm>
          <a:off x="178117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74" name="Text Box 47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75" name="Text Box 47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476" name="Text Box 475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77" name="Text Box 47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30</xdr:row>
      <xdr:rowOff>0</xdr:rowOff>
    </xdr:from>
    <xdr:ext cx="95250" cy="209550"/>
    <xdr:sp macro="" textlink="">
      <xdr:nvSpPr>
        <xdr:cNvPr id="478" name="Text Box 477"/>
        <xdr:cNvSpPr txBox="1">
          <a:spLocks noChangeArrowheads="1"/>
        </xdr:cNvSpPr>
      </xdr:nvSpPr>
      <xdr:spPr bwMode="auto">
        <a:xfrm>
          <a:off x="2181225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30</xdr:row>
      <xdr:rowOff>0</xdr:rowOff>
    </xdr:from>
    <xdr:ext cx="95250" cy="209550"/>
    <xdr:sp macro="" textlink="">
      <xdr:nvSpPr>
        <xdr:cNvPr id="479" name="Text Box 478"/>
        <xdr:cNvSpPr txBox="1">
          <a:spLocks noChangeArrowheads="1"/>
        </xdr:cNvSpPr>
      </xdr:nvSpPr>
      <xdr:spPr bwMode="auto">
        <a:xfrm>
          <a:off x="1981200" y="52101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80" name="Text Box 47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81" name="Text Box 48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82" name="Text Box 48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90" name="Text Box 48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91" name="Text Box 49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492" name="Text Box 491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93" name="Text Box 49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96" name="Text Box 49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97" name="Text Box 49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98" name="Text Box 49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499" name="Text Box 49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00" name="Text Box 49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01" name="Text Box 50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02" name="Text Box 50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07" name="Text Box 50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08" name="Text Box 50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09" name="Text Box 50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10" name="Text Box 50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15" name="Text Box 51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16" name="Text Box 51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17" name="Text Box 51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18" name="Text Box 51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23" name="Text Box 52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24" name="Text Box 52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525" name="Text Box 524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26" name="Text Box 52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29" name="Text Box 52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30" name="Text Box 52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31" name="Text Box 53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34" name="Text Box 53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35" name="Text Box 53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536" name="Text Box 535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37" name="Text Box 53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40" name="Text Box 53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41" name="Text Box 54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42" name="Text Box 54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43" name="Text Box 54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44" name="Text Box 54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45" name="Text Box 54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46" name="Text Box 54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51" name="Text Box 55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52" name="Text Box 55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53" name="Text Box 55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54" name="Text Box 55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59" name="Text Box 55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60" name="Text Box 55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61" name="Text Box 56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62" name="Text Box 56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66" name="Text Box 56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67" name="Text Box 56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568" name="Text Box 567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69" name="Text Box 56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72" name="Text Box 57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73" name="Text Box 57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74" name="Text Box 57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76" name="Text Box 57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77" name="Text Box 57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578" name="Text Box 577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79" name="Text Box 57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82" name="Text Box 58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83" name="Text Box 58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84" name="Text Box 58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85" name="Text Box 58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86" name="Text Box 58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87" name="Text Box 58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88" name="Text Box 58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93" name="Text Box 59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94" name="Text Box 59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95" name="Text Box 59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596" name="Text Box 59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01" name="Text Box 60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02" name="Text Box 60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03" name="Text Box 60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04" name="Text Box 603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09" name="Text Box 608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10" name="Text Box 60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611" name="Text Box 610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12" name="Text Box 611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15" name="Text Box 614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16" name="Text Box 61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17" name="Text Box 61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20" name="Text Box 619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21" name="Text Box 620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</xdr:row>
      <xdr:rowOff>0</xdr:rowOff>
    </xdr:from>
    <xdr:ext cx="95250" cy="209550"/>
    <xdr:sp macro="" textlink="">
      <xdr:nvSpPr>
        <xdr:cNvPr id="622" name="Text Box 621"/>
        <xdr:cNvSpPr txBox="1">
          <a:spLocks noChangeArrowheads="1"/>
        </xdr:cNvSpPr>
      </xdr:nvSpPr>
      <xdr:spPr bwMode="auto">
        <a:xfrm>
          <a:off x="218122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23" name="Text Box 622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26" name="Text Box 625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27" name="Text Box 626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0" cy="209550"/>
    <xdr:sp macro="" textlink="">
      <xdr:nvSpPr>
        <xdr:cNvPr id="628" name="Text Box 627"/>
        <xdr:cNvSpPr txBox="1">
          <a:spLocks noChangeArrowheads="1"/>
        </xdr:cNvSpPr>
      </xdr:nvSpPr>
      <xdr:spPr bwMode="auto">
        <a:xfrm>
          <a:off x="1781175" y="5238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23</xdr:row>
      <xdr:rowOff>0</xdr:rowOff>
    </xdr:from>
    <xdr:to>
      <xdr:col>1</xdr:col>
      <xdr:colOff>0</xdr:colOff>
      <xdr:row>23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61950" y="559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45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10544175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61950" y="10544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32</xdr:row>
      <xdr:rowOff>0</xdr:rowOff>
    </xdr:from>
    <xdr:to>
      <xdr:col>9</xdr:col>
      <xdr:colOff>280058</xdr:colOff>
      <xdr:row>33</xdr:row>
      <xdr:rowOff>100191</xdr:rowOff>
    </xdr:to>
    <xdr:grpSp>
      <xdr:nvGrpSpPr>
        <xdr:cNvPr id="239" name="그룹 238"/>
        <xdr:cNvGrpSpPr/>
      </xdr:nvGrpSpPr>
      <xdr:grpSpPr>
        <a:xfrm>
          <a:off x="5019675" y="6705600"/>
          <a:ext cx="1432583" cy="309741"/>
          <a:chOff x="2724150" y="3429000"/>
          <a:chExt cx="1432583" cy="309741"/>
        </a:xfrm>
      </xdr:grpSpPr>
      <xdr:grpSp>
        <xdr:nvGrpSpPr>
          <xdr:cNvPr id="240" name="그룹 165"/>
          <xdr:cNvGrpSpPr/>
        </xdr:nvGrpSpPr>
        <xdr:grpSpPr>
          <a:xfrm>
            <a:off x="2724150" y="3429000"/>
            <a:ext cx="337208" cy="309741"/>
            <a:chOff x="2819399" y="372409"/>
            <a:chExt cx="337208" cy="301251"/>
          </a:xfrm>
        </xdr:grpSpPr>
        <xdr:sp macro="" textlink="">
          <xdr:nvSpPr>
            <xdr:cNvPr id="244" name="TextBox 243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5P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45" name="타원 244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  <xdr:grpSp>
        <xdr:nvGrpSpPr>
          <xdr:cNvPr id="241" name="그룹 162"/>
          <xdr:cNvGrpSpPr/>
        </xdr:nvGrpSpPr>
        <xdr:grpSpPr>
          <a:xfrm>
            <a:off x="3819525" y="3429000"/>
            <a:ext cx="337208" cy="309741"/>
            <a:chOff x="2819399" y="372409"/>
            <a:chExt cx="337208" cy="301251"/>
          </a:xfrm>
        </xdr:grpSpPr>
        <xdr:sp macro="" textlink="">
          <xdr:nvSpPr>
            <xdr:cNvPr id="242" name="TextBox 241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4P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43" name="타원 242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</xdr:grpSp>
    <xdr:clientData/>
  </xdr:twoCellAnchor>
  <xdr:twoCellAnchor>
    <xdr:from>
      <xdr:col>4</xdr:col>
      <xdr:colOff>0</xdr:colOff>
      <xdr:row>32</xdr:row>
      <xdr:rowOff>0</xdr:rowOff>
    </xdr:from>
    <xdr:to>
      <xdr:col>6</xdr:col>
      <xdr:colOff>60983</xdr:colOff>
      <xdr:row>33</xdr:row>
      <xdr:rowOff>100191</xdr:rowOff>
    </xdr:to>
    <xdr:grpSp>
      <xdr:nvGrpSpPr>
        <xdr:cNvPr id="232" name="그룹 231"/>
        <xdr:cNvGrpSpPr/>
      </xdr:nvGrpSpPr>
      <xdr:grpSpPr>
        <a:xfrm>
          <a:off x="2743200" y="6705600"/>
          <a:ext cx="1432583" cy="309741"/>
          <a:chOff x="2724150" y="3429000"/>
          <a:chExt cx="1432583" cy="309741"/>
        </a:xfrm>
      </xdr:grpSpPr>
      <xdr:grpSp>
        <xdr:nvGrpSpPr>
          <xdr:cNvPr id="233" name="그룹 165"/>
          <xdr:cNvGrpSpPr/>
        </xdr:nvGrpSpPr>
        <xdr:grpSpPr>
          <a:xfrm>
            <a:off x="2724150" y="3429000"/>
            <a:ext cx="337208" cy="309741"/>
            <a:chOff x="2819399" y="372409"/>
            <a:chExt cx="337208" cy="301251"/>
          </a:xfrm>
        </xdr:grpSpPr>
        <xdr:sp macro="" textlink="">
          <xdr:nvSpPr>
            <xdr:cNvPr id="237" name="TextBox 236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5P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38" name="타원 237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  <xdr:grpSp>
        <xdr:nvGrpSpPr>
          <xdr:cNvPr id="234" name="그룹 162"/>
          <xdr:cNvGrpSpPr/>
        </xdr:nvGrpSpPr>
        <xdr:grpSpPr>
          <a:xfrm>
            <a:off x="3819525" y="3429000"/>
            <a:ext cx="337208" cy="309741"/>
            <a:chOff x="2819399" y="372409"/>
            <a:chExt cx="337208" cy="301251"/>
          </a:xfrm>
        </xdr:grpSpPr>
        <xdr:sp macro="" textlink="">
          <xdr:nvSpPr>
            <xdr:cNvPr id="235" name="TextBox 234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4P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36" name="타원 235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</xdr:grpSp>
    <xdr:clientData/>
  </xdr:twoCellAnchor>
  <xdr:twoCellAnchor>
    <xdr:from>
      <xdr:col>0</xdr:col>
      <xdr:colOff>361950</xdr:colOff>
      <xdr:row>34</xdr:row>
      <xdr:rowOff>133350</xdr:rowOff>
    </xdr:from>
    <xdr:to>
      <xdr:col>2</xdr:col>
      <xdr:colOff>422933</xdr:colOff>
      <xdr:row>36</xdr:row>
      <xdr:rowOff>23991</xdr:rowOff>
    </xdr:to>
    <xdr:grpSp>
      <xdr:nvGrpSpPr>
        <xdr:cNvPr id="225" name="그룹 224"/>
        <xdr:cNvGrpSpPr/>
      </xdr:nvGrpSpPr>
      <xdr:grpSpPr>
        <a:xfrm>
          <a:off x="361950" y="7258050"/>
          <a:ext cx="1432583" cy="309741"/>
          <a:chOff x="2724150" y="3429000"/>
          <a:chExt cx="1432583" cy="309741"/>
        </a:xfrm>
      </xdr:grpSpPr>
      <xdr:grpSp>
        <xdr:nvGrpSpPr>
          <xdr:cNvPr id="226" name="그룹 165"/>
          <xdr:cNvGrpSpPr/>
        </xdr:nvGrpSpPr>
        <xdr:grpSpPr>
          <a:xfrm>
            <a:off x="2724150" y="3429000"/>
            <a:ext cx="337208" cy="309741"/>
            <a:chOff x="2819399" y="372409"/>
            <a:chExt cx="337208" cy="301251"/>
          </a:xfrm>
        </xdr:grpSpPr>
        <xdr:sp macro="" textlink="">
          <xdr:nvSpPr>
            <xdr:cNvPr id="230" name="TextBox 229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5P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31" name="타원 230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  <xdr:grpSp>
        <xdr:nvGrpSpPr>
          <xdr:cNvPr id="227" name="그룹 162"/>
          <xdr:cNvGrpSpPr/>
        </xdr:nvGrpSpPr>
        <xdr:grpSpPr>
          <a:xfrm>
            <a:off x="3819525" y="3429000"/>
            <a:ext cx="337208" cy="309741"/>
            <a:chOff x="2819399" y="372409"/>
            <a:chExt cx="337208" cy="301251"/>
          </a:xfrm>
        </xdr:grpSpPr>
        <xdr:sp macro="" textlink="">
          <xdr:nvSpPr>
            <xdr:cNvPr id="228" name="TextBox 227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4P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29" name="타원 228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</xdr:grpSp>
    <xdr:clientData/>
  </xdr:twoCellAnchor>
  <xdr:twoCellAnchor>
    <xdr:from>
      <xdr:col>7</xdr:col>
      <xdr:colOff>228600</xdr:colOff>
      <xdr:row>16</xdr:row>
      <xdr:rowOff>66675</xdr:rowOff>
    </xdr:from>
    <xdr:to>
      <xdr:col>9</xdr:col>
      <xdr:colOff>289583</xdr:colOff>
      <xdr:row>17</xdr:row>
      <xdr:rowOff>166866</xdr:rowOff>
    </xdr:to>
    <xdr:grpSp>
      <xdr:nvGrpSpPr>
        <xdr:cNvPr id="187" name="그룹 186"/>
        <xdr:cNvGrpSpPr/>
      </xdr:nvGrpSpPr>
      <xdr:grpSpPr>
        <a:xfrm>
          <a:off x="5029200" y="3419475"/>
          <a:ext cx="1432583" cy="309741"/>
          <a:chOff x="2724150" y="3429000"/>
          <a:chExt cx="1432583" cy="309741"/>
        </a:xfrm>
      </xdr:grpSpPr>
      <xdr:grpSp>
        <xdr:nvGrpSpPr>
          <xdr:cNvPr id="188" name="그룹 165"/>
          <xdr:cNvGrpSpPr/>
        </xdr:nvGrpSpPr>
        <xdr:grpSpPr>
          <a:xfrm>
            <a:off x="2724150" y="3429000"/>
            <a:ext cx="337208" cy="309741"/>
            <a:chOff x="2819399" y="372409"/>
            <a:chExt cx="337208" cy="301251"/>
          </a:xfrm>
        </xdr:grpSpPr>
        <xdr:sp macro="" textlink="">
          <xdr:nvSpPr>
            <xdr:cNvPr id="192" name="TextBox 191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5P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193" name="타원 192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  <xdr:grpSp>
        <xdr:nvGrpSpPr>
          <xdr:cNvPr id="189" name="그룹 162"/>
          <xdr:cNvGrpSpPr/>
        </xdr:nvGrpSpPr>
        <xdr:grpSpPr>
          <a:xfrm>
            <a:off x="3819525" y="3429000"/>
            <a:ext cx="337208" cy="309741"/>
            <a:chOff x="2819399" y="372409"/>
            <a:chExt cx="337208" cy="301251"/>
          </a:xfrm>
        </xdr:grpSpPr>
        <xdr:sp macro="" textlink="">
          <xdr:nvSpPr>
            <xdr:cNvPr id="190" name="TextBox 189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4P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191" name="타원 190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</xdr:grpSp>
    <xdr:clientData/>
  </xdr:twoCellAnchor>
  <xdr:twoCellAnchor>
    <xdr:from>
      <xdr:col>3</xdr:col>
      <xdr:colOff>666750</xdr:colOff>
      <xdr:row>16</xdr:row>
      <xdr:rowOff>47625</xdr:rowOff>
    </xdr:from>
    <xdr:to>
      <xdr:col>6</xdr:col>
      <xdr:colOff>41933</xdr:colOff>
      <xdr:row>17</xdr:row>
      <xdr:rowOff>147816</xdr:rowOff>
    </xdr:to>
    <xdr:grpSp>
      <xdr:nvGrpSpPr>
        <xdr:cNvPr id="186" name="그룹 185"/>
        <xdr:cNvGrpSpPr/>
      </xdr:nvGrpSpPr>
      <xdr:grpSpPr>
        <a:xfrm>
          <a:off x="2724150" y="3400425"/>
          <a:ext cx="1432583" cy="309741"/>
          <a:chOff x="2724150" y="3429000"/>
          <a:chExt cx="1432583" cy="309741"/>
        </a:xfrm>
      </xdr:grpSpPr>
      <xdr:grpSp>
        <xdr:nvGrpSpPr>
          <xdr:cNvPr id="166" name="그룹 165"/>
          <xdr:cNvGrpSpPr/>
        </xdr:nvGrpSpPr>
        <xdr:grpSpPr>
          <a:xfrm>
            <a:off x="2724150" y="3429000"/>
            <a:ext cx="337208" cy="309741"/>
            <a:chOff x="2819399" y="372409"/>
            <a:chExt cx="337208" cy="301251"/>
          </a:xfrm>
        </xdr:grpSpPr>
        <xdr:sp macro="" textlink="">
          <xdr:nvSpPr>
            <xdr:cNvPr id="167" name="TextBox 166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5P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168" name="타원 167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  <xdr:grpSp>
        <xdr:nvGrpSpPr>
          <xdr:cNvPr id="163" name="그룹 162"/>
          <xdr:cNvGrpSpPr/>
        </xdr:nvGrpSpPr>
        <xdr:grpSpPr>
          <a:xfrm>
            <a:off x="3819525" y="3429000"/>
            <a:ext cx="337208" cy="309741"/>
            <a:chOff x="2819399" y="372409"/>
            <a:chExt cx="337208" cy="301251"/>
          </a:xfrm>
        </xdr:grpSpPr>
        <xdr:sp macro="" textlink="">
          <xdr:nvSpPr>
            <xdr:cNvPr id="164" name="TextBox 163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4P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165" name="타원 164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</xdr:grpSp>
    <xdr:clientData/>
  </xdr:twoCellAnchor>
  <xdr:twoCellAnchor>
    <xdr:from>
      <xdr:col>0</xdr:col>
      <xdr:colOff>285749</xdr:colOff>
      <xdr:row>6</xdr:row>
      <xdr:rowOff>181909</xdr:rowOff>
    </xdr:from>
    <xdr:to>
      <xdr:col>0</xdr:col>
      <xdr:colOff>622957</xdr:colOff>
      <xdr:row>8</xdr:row>
      <xdr:rowOff>72550</xdr:rowOff>
    </xdr:to>
    <xdr:grpSp>
      <xdr:nvGrpSpPr>
        <xdr:cNvPr id="142" name="그룹 141"/>
        <xdr:cNvGrpSpPr/>
      </xdr:nvGrpSpPr>
      <xdr:grpSpPr>
        <a:xfrm>
          <a:off x="285749" y="1439209"/>
          <a:ext cx="337208" cy="309741"/>
          <a:chOff x="2819399" y="372409"/>
          <a:chExt cx="337208" cy="301251"/>
        </a:xfrm>
      </xdr:grpSpPr>
      <xdr:sp macro="" textlink="">
        <xdr:nvSpPr>
          <xdr:cNvPr id="143" name="TextBox 142"/>
          <xdr:cNvSpPr txBox="1"/>
        </xdr:nvSpPr>
        <xdr:spPr>
          <a:xfrm>
            <a:off x="2819399" y="421715"/>
            <a:ext cx="337208" cy="25194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2P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44" name="타원 143"/>
          <xdr:cNvSpPr/>
        </xdr:nvSpPr>
        <xdr:spPr>
          <a:xfrm>
            <a:off x="2962275" y="372409"/>
            <a:ext cx="76200" cy="76200"/>
          </a:xfrm>
          <a:prstGeom prst="ellipse">
            <a:avLst/>
          </a:prstGeom>
          <a:solidFill>
            <a:schemeClr val="accent1"/>
          </a:solidFill>
          <a:ln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</xdr:grpSp>
    <xdr:clientData/>
  </xdr:twoCellAnchor>
  <xdr:twoCellAnchor>
    <xdr:from>
      <xdr:col>1</xdr:col>
      <xdr:colOff>228600</xdr:colOff>
      <xdr:row>11</xdr:row>
      <xdr:rowOff>19050</xdr:rowOff>
    </xdr:from>
    <xdr:to>
      <xdr:col>1</xdr:col>
      <xdr:colOff>565808</xdr:colOff>
      <xdr:row>12</xdr:row>
      <xdr:rowOff>119241</xdr:rowOff>
    </xdr:to>
    <xdr:grpSp>
      <xdr:nvGrpSpPr>
        <xdr:cNvPr id="145" name="그룹 144"/>
        <xdr:cNvGrpSpPr/>
      </xdr:nvGrpSpPr>
      <xdr:grpSpPr>
        <a:xfrm>
          <a:off x="914400" y="2324100"/>
          <a:ext cx="337208" cy="309741"/>
          <a:chOff x="2819399" y="372409"/>
          <a:chExt cx="337208" cy="301251"/>
        </a:xfrm>
      </xdr:grpSpPr>
      <xdr:sp macro="" textlink="">
        <xdr:nvSpPr>
          <xdr:cNvPr id="146" name="TextBox 145"/>
          <xdr:cNvSpPr txBox="1"/>
        </xdr:nvSpPr>
        <xdr:spPr>
          <a:xfrm>
            <a:off x="2819399" y="421715"/>
            <a:ext cx="337208" cy="25194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3P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47" name="타원 146"/>
          <xdr:cNvSpPr/>
        </xdr:nvSpPr>
        <xdr:spPr>
          <a:xfrm>
            <a:off x="2962275" y="372409"/>
            <a:ext cx="76200" cy="76200"/>
          </a:xfrm>
          <a:prstGeom prst="ellipse">
            <a:avLst/>
          </a:prstGeom>
          <a:solidFill>
            <a:schemeClr val="accent1"/>
          </a:solidFill>
          <a:ln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</xdr:grpSp>
    <xdr:clientData/>
  </xdr:twoCellAnchor>
  <xdr:twoCellAnchor>
    <xdr:from>
      <xdr:col>2</xdr:col>
      <xdr:colOff>66675</xdr:colOff>
      <xdr:row>16</xdr:row>
      <xdr:rowOff>76200</xdr:rowOff>
    </xdr:from>
    <xdr:to>
      <xdr:col>2</xdr:col>
      <xdr:colOff>403883</xdr:colOff>
      <xdr:row>17</xdr:row>
      <xdr:rowOff>176391</xdr:rowOff>
    </xdr:to>
    <xdr:grpSp>
      <xdr:nvGrpSpPr>
        <xdr:cNvPr id="148" name="그룹 147"/>
        <xdr:cNvGrpSpPr/>
      </xdr:nvGrpSpPr>
      <xdr:grpSpPr>
        <a:xfrm>
          <a:off x="1438275" y="3429000"/>
          <a:ext cx="337208" cy="309741"/>
          <a:chOff x="2819399" y="372409"/>
          <a:chExt cx="337208" cy="301251"/>
        </a:xfrm>
      </xdr:grpSpPr>
      <xdr:sp macro="" textlink="">
        <xdr:nvSpPr>
          <xdr:cNvPr id="149" name="TextBox 148"/>
          <xdr:cNvSpPr txBox="1"/>
        </xdr:nvSpPr>
        <xdr:spPr>
          <a:xfrm>
            <a:off x="2819399" y="421715"/>
            <a:ext cx="337208" cy="25194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4P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50" name="타원 149"/>
          <xdr:cNvSpPr/>
        </xdr:nvSpPr>
        <xdr:spPr>
          <a:xfrm>
            <a:off x="2962275" y="372409"/>
            <a:ext cx="76200" cy="76200"/>
          </a:xfrm>
          <a:prstGeom prst="ellipse">
            <a:avLst/>
          </a:prstGeom>
          <a:solidFill>
            <a:schemeClr val="accent1"/>
          </a:solidFill>
          <a:ln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</xdr:grpSp>
    <xdr:clientData/>
  </xdr:twoCellAnchor>
  <xdr:twoCellAnchor>
    <xdr:from>
      <xdr:col>0</xdr:col>
      <xdr:colOff>266700</xdr:colOff>
      <xdr:row>16</xdr:row>
      <xdr:rowOff>66675</xdr:rowOff>
    </xdr:from>
    <xdr:to>
      <xdr:col>0</xdr:col>
      <xdr:colOff>603908</xdr:colOff>
      <xdr:row>17</xdr:row>
      <xdr:rowOff>166866</xdr:rowOff>
    </xdr:to>
    <xdr:grpSp>
      <xdr:nvGrpSpPr>
        <xdr:cNvPr id="151" name="그룹 150"/>
        <xdr:cNvGrpSpPr/>
      </xdr:nvGrpSpPr>
      <xdr:grpSpPr>
        <a:xfrm>
          <a:off x="266700" y="3419475"/>
          <a:ext cx="337208" cy="309741"/>
          <a:chOff x="2819399" y="372409"/>
          <a:chExt cx="337208" cy="301251"/>
        </a:xfrm>
      </xdr:grpSpPr>
      <xdr:sp macro="" textlink="">
        <xdr:nvSpPr>
          <xdr:cNvPr id="152" name="TextBox 151"/>
          <xdr:cNvSpPr txBox="1"/>
        </xdr:nvSpPr>
        <xdr:spPr>
          <a:xfrm>
            <a:off x="2819399" y="421715"/>
            <a:ext cx="337208" cy="25194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5P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53" name="타원 152"/>
          <xdr:cNvSpPr/>
        </xdr:nvSpPr>
        <xdr:spPr>
          <a:xfrm>
            <a:off x="2962275" y="372409"/>
            <a:ext cx="76200" cy="76200"/>
          </a:xfrm>
          <a:prstGeom prst="ellipse">
            <a:avLst/>
          </a:prstGeom>
          <a:solidFill>
            <a:schemeClr val="accent1"/>
          </a:solidFill>
          <a:ln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</xdr:grpSp>
    <xdr:clientData/>
  </xdr:twoCellAnchor>
  <xdr:twoCellAnchor>
    <xdr:from>
      <xdr:col>0</xdr:col>
      <xdr:colOff>215209</xdr:colOff>
      <xdr:row>23</xdr:row>
      <xdr:rowOff>165736</xdr:rowOff>
    </xdr:from>
    <xdr:to>
      <xdr:col>3</xdr:col>
      <xdr:colOff>249286</xdr:colOff>
      <xdr:row>37</xdr:row>
      <xdr:rowOff>151639</xdr:rowOff>
    </xdr:to>
    <xdr:grpSp>
      <xdr:nvGrpSpPr>
        <xdr:cNvPr id="37" name="그룹 36"/>
        <xdr:cNvGrpSpPr/>
      </xdr:nvGrpSpPr>
      <xdr:grpSpPr>
        <a:xfrm>
          <a:off x="215209" y="4985386"/>
          <a:ext cx="2091477" cy="2919603"/>
          <a:chOff x="2505075" y="228600"/>
          <a:chExt cx="3577084" cy="4867275"/>
        </a:xfrm>
      </xdr:grpSpPr>
      <xdr:sp macro="" textlink="">
        <xdr:nvSpPr>
          <xdr:cNvPr id="38" name="직사각형 37"/>
          <xdr:cNvSpPr/>
        </xdr:nvSpPr>
        <xdr:spPr>
          <a:xfrm>
            <a:off x="2505075" y="238125"/>
            <a:ext cx="3009900" cy="4448175"/>
          </a:xfrm>
          <a:prstGeom prst="rect">
            <a:avLst/>
          </a:prstGeom>
          <a:noFill/>
          <a:ln w="285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39" name="직사각형 38"/>
          <xdr:cNvSpPr/>
        </xdr:nvSpPr>
        <xdr:spPr>
          <a:xfrm>
            <a:off x="2514601" y="4460008"/>
            <a:ext cx="2993541" cy="216768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40" name="직사각형 39"/>
          <xdr:cNvSpPr/>
        </xdr:nvSpPr>
        <xdr:spPr>
          <a:xfrm>
            <a:off x="2514601" y="3639161"/>
            <a:ext cx="2993541" cy="227990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41" name="직사각형 40"/>
          <xdr:cNvSpPr/>
        </xdr:nvSpPr>
        <xdr:spPr>
          <a:xfrm>
            <a:off x="2505076" y="2760507"/>
            <a:ext cx="2993541" cy="249394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42" name="타원 41"/>
          <xdr:cNvSpPr/>
        </xdr:nvSpPr>
        <xdr:spPr>
          <a:xfrm>
            <a:off x="3561100" y="384171"/>
            <a:ext cx="852696" cy="840156"/>
          </a:xfrm>
          <a:prstGeom prst="ellipse">
            <a:avLst/>
          </a:prstGeom>
          <a:solidFill>
            <a:schemeClr val="bg1">
              <a:lumMod val="95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numCol="1" rtlCol="0" anchor="ctr"/>
          <a:lstStyle/>
          <a:p>
            <a:pPr algn="ctr"/>
            <a:r>
              <a:rPr lang="en-US" altLang="ko-KR" sz="900" b="1" spc="0" baseline="0">
                <a:solidFill>
                  <a:sysClr val="windowText" lastClr="000000"/>
                </a:solidFill>
                <a:latin typeface="굴림" pitchFamily="50" charset="-127"/>
                <a:ea typeface="굴림" pitchFamily="50" charset="-127"/>
              </a:rPr>
              <a:t>P763</a:t>
            </a:r>
            <a:endParaRPr lang="ko-KR" altLang="en-US" sz="900" b="1" spc="0" baseline="0">
              <a:solidFill>
                <a:sysClr val="windowText" lastClr="000000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43" name="TextBox 42"/>
          <xdr:cNvSpPr txBox="1"/>
        </xdr:nvSpPr>
        <xdr:spPr>
          <a:xfrm>
            <a:off x="3695899" y="2756223"/>
            <a:ext cx="473066" cy="2529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9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B / S</a:t>
            </a:r>
            <a:endParaRPr lang="ko-KR" altLang="en-US" sz="9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44" name="TextBox 43"/>
          <xdr:cNvSpPr txBox="1"/>
        </xdr:nvSpPr>
        <xdr:spPr>
          <a:xfrm>
            <a:off x="3681632" y="3606910"/>
            <a:ext cx="525530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B / S</a:t>
            </a:r>
            <a:endParaRPr lang="ko-KR" altLang="en-US" sz="10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45" name="TextBox 44"/>
          <xdr:cNvSpPr txBox="1"/>
        </xdr:nvSpPr>
        <xdr:spPr>
          <a:xfrm>
            <a:off x="3680980" y="4430132"/>
            <a:ext cx="546113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S / G</a:t>
            </a:r>
            <a:endParaRPr lang="ko-KR" altLang="en-US" sz="10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cxnSp macro="">
        <xdr:nvCxnSpPr>
          <xdr:cNvPr id="46" name="직선 연결선 45"/>
          <xdr:cNvCxnSpPr/>
        </xdr:nvCxnSpPr>
        <xdr:spPr>
          <a:xfrm>
            <a:off x="5667375" y="228600"/>
            <a:ext cx="25717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7" name="직선 연결선 46"/>
          <xdr:cNvCxnSpPr/>
        </xdr:nvCxnSpPr>
        <xdr:spPr>
          <a:xfrm>
            <a:off x="5648325" y="4686300"/>
            <a:ext cx="25717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8" name="직선 연결선 47"/>
          <xdr:cNvCxnSpPr/>
        </xdr:nvCxnSpPr>
        <xdr:spPr>
          <a:xfrm>
            <a:off x="2505075" y="4857750"/>
            <a:ext cx="0" cy="2381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9" name="직선 연결선 48"/>
          <xdr:cNvCxnSpPr/>
        </xdr:nvCxnSpPr>
        <xdr:spPr>
          <a:xfrm>
            <a:off x="5514975" y="4848225"/>
            <a:ext cx="0" cy="2381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0" name="직선 연결선 49"/>
          <xdr:cNvCxnSpPr/>
        </xdr:nvCxnSpPr>
        <xdr:spPr>
          <a:xfrm>
            <a:off x="2514600" y="5048250"/>
            <a:ext cx="3000375" cy="0"/>
          </a:xfrm>
          <a:prstGeom prst="line">
            <a:avLst/>
          </a:prstGeom>
          <a:ln>
            <a:solidFill>
              <a:schemeClr val="tx1"/>
            </a:solidFill>
            <a:headEnd type="triangl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1" name="직선 연결선 50"/>
          <xdr:cNvCxnSpPr/>
        </xdr:nvCxnSpPr>
        <xdr:spPr>
          <a:xfrm>
            <a:off x="5895975" y="228600"/>
            <a:ext cx="0" cy="4448175"/>
          </a:xfrm>
          <a:prstGeom prst="line">
            <a:avLst/>
          </a:prstGeom>
          <a:ln>
            <a:solidFill>
              <a:schemeClr val="tx1"/>
            </a:solidFill>
            <a:headEnd type="triangl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2" name="TextBox 51"/>
          <xdr:cNvSpPr txBox="1"/>
        </xdr:nvSpPr>
        <xdr:spPr>
          <a:xfrm>
            <a:off x="3754533" y="4788666"/>
            <a:ext cx="577658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2.7 M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53" name="TextBox 52"/>
          <xdr:cNvSpPr txBox="1"/>
        </xdr:nvSpPr>
        <xdr:spPr>
          <a:xfrm>
            <a:off x="5481192" y="1802284"/>
            <a:ext cx="600967" cy="82661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vert="vert270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15.5 M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</xdr:grpSp>
    <xdr:clientData/>
  </xdr:twoCellAnchor>
  <xdr:twoCellAnchor>
    <xdr:from>
      <xdr:col>7</xdr:col>
      <xdr:colOff>30424</xdr:colOff>
      <xdr:row>5</xdr:row>
      <xdr:rowOff>95251</xdr:rowOff>
    </xdr:from>
    <xdr:to>
      <xdr:col>10</xdr:col>
      <xdr:colOff>26873</xdr:colOff>
      <xdr:row>19</xdr:row>
      <xdr:rowOff>48769</xdr:rowOff>
    </xdr:to>
    <xdr:grpSp>
      <xdr:nvGrpSpPr>
        <xdr:cNvPr id="54" name="그룹 53"/>
        <xdr:cNvGrpSpPr/>
      </xdr:nvGrpSpPr>
      <xdr:grpSpPr>
        <a:xfrm>
          <a:off x="4831024" y="1143001"/>
          <a:ext cx="2053849" cy="2887218"/>
          <a:chOff x="2505075" y="228600"/>
          <a:chExt cx="3583104" cy="4867275"/>
        </a:xfrm>
      </xdr:grpSpPr>
      <xdr:sp macro="" textlink="">
        <xdr:nvSpPr>
          <xdr:cNvPr id="55" name="직사각형 54"/>
          <xdr:cNvSpPr/>
        </xdr:nvSpPr>
        <xdr:spPr>
          <a:xfrm>
            <a:off x="2505075" y="238125"/>
            <a:ext cx="3009900" cy="4448175"/>
          </a:xfrm>
          <a:prstGeom prst="rect">
            <a:avLst/>
          </a:prstGeom>
          <a:noFill/>
          <a:ln w="285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56" name="직사각형 55"/>
          <xdr:cNvSpPr/>
        </xdr:nvSpPr>
        <xdr:spPr>
          <a:xfrm>
            <a:off x="2514601" y="4460008"/>
            <a:ext cx="2993541" cy="216768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57" name="직사각형 56"/>
          <xdr:cNvSpPr/>
        </xdr:nvSpPr>
        <xdr:spPr>
          <a:xfrm>
            <a:off x="2514601" y="3639161"/>
            <a:ext cx="2993541" cy="227990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58" name="직사각형 57"/>
          <xdr:cNvSpPr/>
        </xdr:nvSpPr>
        <xdr:spPr>
          <a:xfrm>
            <a:off x="2505076" y="2760507"/>
            <a:ext cx="2993541" cy="249394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59" name="타원 58"/>
          <xdr:cNvSpPr/>
        </xdr:nvSpPr>
        <xdr:spPr>
          <a:xfrm>
            <a:off x="3609973" y="400048"/>
            <a:ext cx="902548" cy="888328"/>
          </a:xfrm>
          <a:prstGeom prst="ellipse">
            <a:avLst/>
          </a:prstGeom>
          <a:solidFill>
            <a:schemeClr val="bg1">
              <a:lumMod val="95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numCol="1" rtlCol="0" anchor="ctr"/>
          <a:lstStyle/>
          <a:p>
            <a:pPr algn="ctr"/>
            <a:r>
              <a:rPr lang="en-US" altLang="ko-KR" sz="900" b="1" spc="0" baseline="0">
                <a:solidFill>
                  <a:sysClr val="windowText" lastClr="000000"/>
                </a:solidFill>
                <a:latin typeface="굴림" pitchFamily="50" charset="-127"/>
                <a:ea typeface="굴림" pitchFamily="50" charset="-127"/>
              </a:rPr>
              <a:t>P771</a:t>
            </a:r>
          </a:p>
          <a:p>
            <a:pPr algn="ctr"/>
            <a:r>
              <a:rPr lang="en-US" altLang="ko-KR" sz="900" b="1" spc="0" baseline="0">
                <a:solidFill>
                  <a:sysClr val="windowText" lastClr="000000"/>
                </a:solidFill>
                <a:latin typeface="굴림" pitchFamily="50" charset="-127"/>
                <a:ea typeface="굴림" pitchFamily="50" charset="-127"/>
              </a:rPr>
              <a:t>A~E</a:t>
            </a:r>
            <a:endParaRPr lang="ko-KR" altLang="en-US" sz="900" b="1" spc="0" baseline="0">
              <a:solidFill>
                <a:sysClr val="windowText" lastClr="000000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60" name="TextBox 59"/>
          <xdr:cNvSpPr txBox="1"/>
        </xdr:nvSpPr>
        <xdr:spPr>
          <a:xfrm>
            <a:off x="3705240" y="2756223"/>
            <a:ext cx="454386" cy="2529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9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T / S</a:t>
            </a:r>
            <a:endParaRPr lang="ko-KR" altLang="en-US" sz="9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61" name="TextBox 60"/>
          <xdr:cNvSpPr txBox="1"/>
        </xdr:nvSpPr>
        <xdr:spPr>
          <a:xfrm>
            <a:off x="3681632" y="3606910"/>
            <a:ext cx="525530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B / S</a:t>
            </a:r>
            <a:endParaRPr lang="ko-KR" altLang="en-US" sz="10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62" name="TextBox 61"/>
          <xdr:cNvSpPr txBox="1"/>
        </xdr:nvSpPr>
        <xdr:spPr>
          <a:xfrm>
            <a:off x="3680980" y="4430132"/>
            <a:ext cx="546113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S / G</a:t>
            </a:r>
            <a:endParaRPr lang="ko-KR" altLang="en-US" sz="10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cxnSp macro="">
        <xdr:nvCxnSpPr>
          <xdr:cNvPr id="63" name="직선 연결선 62"/>
          <xdr:cNvCxnSpPr/>
        </xdr:nvCxnSpPr>
        <xdr:spPr>
          <a:xfrm>
            <a:off x="5667375" y="228600"/>
            <a:ext cx="25717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직선 연결선 63"/>
          <xdr:cNvCxnSpPr/>
        </xdr:nvCxnSpPr>
        <xdr:spPr>
          <a:xfrm>
            <a:off x="5648325" y="4686300"/>
            <a:ext cx="25717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직선 연결선 64"/>
          <xdr:cNvCxnSpPr/>
        </xdr:nvCxnSpPr>
        <xdr:spPr>
          <a:xfrm>
            <a:off x="2505075" y="4857750"/>
            <a:ext cx="0" cy="2381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6" name="직선 연결선 65"/>
          <xdr:cNvCxnSpPr/>
        </xdr:nvCxnSpPr>
        <xdr:spPr>
          <a:xfrm>
            <a:off x="5514975" y="4848225"/>
            <a:ext cx="0" cy="2381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7" name="직선 연결선 66"/>
          <xdr:cNvCxnSpPr/>
        </xdr:nvCxnSpPr>
        <xdr:spPr>
          <a:xfrm>
            <a:off x="2514600" y="5048250"/>
            <a:ext cx="3000375" cy="0"/>
          </a:xfrm>
          <a:prstGeom prst="line">
            <a:avLst/>
          </a:prstGeom>
          <a:ln>
            <a:solidFill>
              <a:schemeClr val="tx1"/>
            </a:solidFill>
            <a:headEnd type="triangl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8" name="직선 연결선 67"/>
          <xdr:cNvCxnSpPr/>
        </xdr:nvCxnSpPr>
        <xdr:spPr>
          <a:xfrm>
            <a:off x="5895975" y="228600"/>
            <a:ext cx="0" cy="4448175"/>
          </a:xfrm>
          <a:prstGeom prst="line">
            <a:avLst/>
          </a:prstGeom>
          <a:ln>
            <a:solidFill>
              <a:schemeClr val="tx1"/>
            </a:solidFill>
            <a:headEnd type="triangl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9" name="TextBox 68"/>
          <xdr:cNvSpPr txBox="1"/>
        </xdr:nvSpPr>
        <xdr:spPr>
          <a:xfrm>
            <a:off x="3754533" y="4788666"/>
            <a:ext cx="577658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4.2 M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70" name="TextBox 69"/>
          <xdr:cNvSpPr txBox="1"/>
        </xdr:nvSpPr>
        <xdr:spPr>
          <a:xfrm>
            <a:off x="5475172" y="1793012"/>
            <a:ext cx="613007" cy="83588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vert="vert270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15.5 M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</xdr:grpSp>
    <xdr:clientData/>
  </xdr:twoCellAnchor>
  <xdr:twoCellAnchor>
    <xdr:from>
      <xdr:col>0</xdr:col>
      <xdr:colOff>164592</xdr:colOff>
      <xdr:row>5</xdr:row>
      <xdr:rowOff>105536</xdr:rowOff>
    </xdr:from>
    <xdr:to>
      <xdr:col>3</xdr:col>
      <xdr:colOff>293747</xdr:colOff>
      <xdr:row>19</xdr:row>
      <xdr:rowOff>91439</xdr:rowOff>
    </xdr:to>
    <xdr:grpSp>
      <xdr:nvGrpSpPr>
        <xdr:cNvPr id="71" name="그룹 70"/>
        <xdr:cNvGrpSpPr/>
      </xdr:nvGrpSpPr>
      <xdr:grpSpPr>
        <a:xfrm>
          <a:off x="164592" y="1153286"/>
          <a:ext cx="2186555" cy="2919603"/>
          <a:chOff x="2505075" y="228600"/>
          <a:chExt cx="3562878" cy="4867275"/>
        </a:xfrm>
      </xdr:grpSpPr>
      <xdr:sp macro="" textlink="">
        <xdr:nvSpPr>
          <xdr:cNvPr id="72" name="직사각형 71"/>
          <xdr:cNvSpPr/>
        </xdr:nvSpPr>
        <xdr:spPr>
          <a:xfrm>
            <a:off x="2505075" y="238125"/>
            <a:ext cx="3009899" cy="4448175"/>
          </a:xfrm>
          <a:prstGeom prst="rect">
            <a:avLst/>
          </a:prstGeom>
          <a:noFill/>
          <a:ln w="285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 anchorCtr="0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73" name="직사각형 72"/>
          <xdr:cNvSpPr/>
        </xdr:nvSpPr>
        <xdr:spPr>
          <a:xfrm>
            <a:off x="2514602" y="4460008"/>
            <a:ext cx="2993541" cy="216769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 anchorCtr="0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74" name="직사각형 73"/>
          <xdr:cNvSpPr/>
        </xdr:nvSpPr>
        <xdr:spPr>
          <a:xfrm>
            <a:off x="2514602" y="3639161"/>
            <a:ext cx="2993541" cy="227989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 anchorCtr="0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76" name="타원 75"/>
          <xdr:cNvSpPr/>
        </xdr:nvSpPr>
        <xdr:spPr>
          <a:xfrm>
            <a:off x="3529137" y="396792"/>
            <a:ext cx="895100" cy="878563"/>
          </a:xfrm>
          <a:prstGeom prst="ellipse">
            <a:avLst/>
          </a:prstGeom>
          <a:solidFill>
            <a:schemeClr val="bg1">
              <a:lumMod val="95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wrap="square" lIns="0" tIns="0" rIns="0" bIns="0" numCol="1" rtlCol="0" anchor="ctr" anchorCtr="0">
            <a:noAutofit/>
          </a:bodyPr>
          <a:lstStyle/>
          <a:p>
            <a:pPr algn="ctr"/>
            <a:r>
              <a:rPr lang="en-US" altLang="ko-KR" sz="900" b="1" spc="0" baseline="0">
                <a:solidFill>
                  <a:sysClr val="windowText" lastClr="000000"/>
                </a:solidFill>
                <a:latin typeface="굴림" pitchFamily="50" charset="-127"/>
                <a:ea typeface="굴림" pitchFamily="50" charset="-127"/>
              </a:rPr>
              <a:t>P661/</a:t>
            </a:r>
          </a:p>
          <a:p>
            <a:pPr algn="ctr"/>
            <a:r>
              <a:rPr lang="en-US" altLang="ko-KR" sz="900" b="1" spc="0" baseline="0">
                <a:solidFill>
                  <a:sysClr val="windowText" lastClr="000000"/>
                </a:solidFill>
                <a:latin typeface="굴림" pitchFamily="50" charset="-127"/>
                <a:ea typeface="굴림" pitchFamily="50" charset="-127"/>
              </a:rPr>
              <a:t>662 AB</a:t>
            </a:r>
            <a:endParaRPr lang="ko-KR" altLang="en-US" sz="900" b="1" spc="0" baseline="0">
              <a:solidFill>
                <a:sysClr val="windowText" lastClr="000000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78" name="TextBox 77"/>
          <xdr:cNvSpPr txBox="1"/>
        </xdr:nvSpPr>
        <xdr:spPr>
          <a:xfrm>
            <a:off x="3694065" y="3606910"/>
            <a:ext cx="500665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B / S</a:t>
            </a:r>
            <a:endParaRPr lang="ko-KR" altLang="en-US" sz="10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79" name="TextBox 78"/>
          <xdr:cNvSpPr txBox="1"/>
        </xdr:nvSpPr>
        <xdr:spPr>
          <a:xfrm>
            <a:off x="3698999" y="4431690"/>
            <a:ext cx="510074" cy="2779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S / G</a:t>
            </a:r>
            <a:endParaRPr lang="ko-KR" altLang="en-US" sz="10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cxnSp macro="">
        <xdr:nvCxnSpPr>
          <xdr:cNvPr id="80" name="직선 연결선 79"/>
          <xdr:cNvCxnSpPr/>
        </xdr:nvCxnSpPr>
        <xdr:spPr>
          <a:xfrm>
            <a:off x="5667375" y="228600"/>
            <a:ext cx="25717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1" name="직선 연결선 80"/>
          <xdr:cNvCxnSpPr/>
        </xdr:nvCxnSpPr>
        <xdr:spPr>
          <a:xfrm>
            <a:off x="5648325" y="4686300"/>
            <a:ext cx="25717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2" name="직선 연결선 81"/>
          <xdr:cNvCxnSpPr/>
        </xdr:nvCxnSpPr>
        <xdr:spPr>
          <a:xfrm>
            <a:off x="2505075" y="4857750"/>
            <a:ext cx="0" cy="2381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3" name="직선 연결선 82"/>
          <xdr:cNvCxnSpPr/>
        </xdr:nvCxnSpPr>
        <xdr:spPr>
          <a:xfrm>
            <a:off x="5514975" y="4848225"/>
            <a:ext cx="0" cy="2381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4" name="직선 연결선 83"/>
          <xdr:cNvCxnSpPr/>
        </xdr:nvCxnSpPr>
        <xdr:spPr>
          <a:xfrm>
            <a:off x="2514600" y="5048250"/>
            <a:ext cx="3000375" cy="0"/>
          </a:xfrm>
          <a:prstGeom prst="line">
            <a:avLst/>
          </a:prstGeom>
          <a:ln>
            <a:solidFill>
              <a:schemeClr val="tx1"/>
            </a:solidFill>
            <a:headEnd type="triangl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5" name="직선 연결선 84"/>
          <xdr:cNvCxnSpPr/>
        </xdr:nvCxnSpPr>
        <xdr:spPr>
          <a:xfrm>
            <a:off x="5895975" y="228600"/>
            <a:ext cx="0" cy="4448175"/>
          </a:xfrm>
          <a:prstGeom prst="line">
            <a:avLst/>
          </a:prstGeom>
          <a:ln>
            <a:solidFill>
              <a:schemeClr val="tx1"/>
            </a:solidFill>
            <a:headEnd type="triangl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6" name="TextBox 85"/>
          <xdr:cNvSpPr txBox="1"/>
        </xdr:nvSpPr>
        <xdr:spPr>
          <a:xfrm>
            <a:off x="3773595" y="4790225"/>
            <a:ext cx="539536" cy="2779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3.5 M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87" name="TextBox 86"/>
          <xdr:cNvSpPr txBox="1"/>
        </xdr:nvSpPr>
        <xdr:spPr>
          <a:xfrm>
            <a:off x="5495401" y="1802284"/>
            <a:ext cx="572552" cy="82661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vert="vert270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12.2 M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</xdr:grpSp>
    <xdr:clientData/>
  </xdr:twoCellAnchor>
  <xdr:twoCellAnchor>
    <xdr:from>
      <xdr:col>3</xdr:col>
      <xdr:colOff>495300</xdr:colOff>
      <xdr:row>23</xdr:row>
      <xdr:rowOff>161925</xdr:rowOff>
    </xdr:from>
    <xdr:to>
      <xdr:col>6</xdr:col>
      <xdr:colOff>491749</xdr:colOff>
      <xdr:row>37</xdr:row>
      <xdr:rowOff>115443</xdr:rowOff>
    </xdr:to>
    <xdr:grpSp>
      <xdr:nvGrpSpPr>
        <xdr:cNvPr id="88" name="그룹 87"/>
        <xdr:cNvGrpSpPr/>
      </xdr:nvGrpSpPr>
      <xdr:grpSpPr>
        <a:xfrm>
          <a:off x="2552700" y="4981575"/>
          <a:ext cx="2053849" cy="2887218"/>
          <a:chOff x="2505075" y="228600"/>
          <a:chExt cx="3583104" cy="4867275"/>
        </a:xfrm>
      </xdr:grpSpPr>
      <xdr:sp macro="" textlink="">
        <xdr:nvSpPr>
          <xdr:cNvPr id="89" name="직사각형 88"/>
          <xdr:cNvSpPr/>
        </xdr:nvSpPr>
        <xdr:spPr>
          <a:xfrm>
            <a:off x="2505075" y="238125"/>
            <a:ext cx="3009900" cy="4448175"/>
          </a:xfrm>
          <a:prstGeom prst="rect">
            <a:avLst/>
          </a:prstGeom>
          <a:noFill/>
          <a:ln w="285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90" name="직사각형 89"/>
          <xdr:cNvSpPr/>
        </xdr:nvSpPr>
        <xdr:spPr>
          <a:xfrm>
            <a:off x="2514601" y="4460008"/>
            <a:ext cx="2993541" cy="216768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91" name="직사각형 90"/>
          <xdr:cNvSpPr/>
        </xdr:nvSpPr>
        <xdr:spPr>
          <a:xfrm>
            <a:off x="2514601" y="3639161"/>
            <a:ext cx="2993541" cy="227990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92" name="직사각형 91"/>
          <xdr:cNvSpPr/>
        </xdr:nvSpPr>
        <xdr:spPr>
          <a:xfrm>
            <a:off x="2505076" y="2760507"/>
            <a:ext cx="2993541" cy="249394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93" name="타원 92"/>
          <xdr:cNvSpPr/>
        </xdr:nvSpPr>
        <xdr:spPr>
          <a:xfrm>
            <a:off x="3609973" y="400048"/>
            <a:ext cx="889157" cy="904387"/>
          </a:xfrm>
          <a:prstGeom prst="ellipse">
            <a:avLst/>
          </a:prstGeom>
          <a:solidFill>
            <a:schemeClr val="bg1">
              <a:lumMod val="95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numCol="1" rtlCol="0" anchor="ctr"/>
          <a:lstStyle/>
          <a:p>
            <a:pPr algn="ctr"/>
            <a:r>
              <a:rPr lang="en-US" altLang="ko-KR" sz="900" b="1" spc="0" baseline="0">
                <a:solidFill>
                  <a:sysClr val="windowText" lastClr="000000"/>
                </a:solidFill>
                <a:latin typeface="굴림" pitchFamily="50" charset="-127"/>
                <a:ea typeface="굴림" pitchFamily="50" charset="-127"/>
              </a:rPr>
              <a:t>P2671</a:t>
            </a:r>
          </a:p>
          <a:p>
            <a:pPr algn="ctr"/>
            <a:r>
              <a:rPr lang="en-US" altLang="ko-KR" sz="900" b="1" spc="0" baseline="0">
                <a:solidFill>
                  <a:sysClr val="windowText" lastClr="000000"/>
                </a:solidFill>
                <a:latin typeface="굴림" pitchFamily="50" charset="-127"/>
                <a:ea typeface="굴림" pitchFamily="50" charset="-127"/>
              </a:rPr>
              <a:t>A~D</a:t>
            </a:r>
            <a:endParaRPr lang="ko-KR" altLang="en-US" sz="900" b="1" spc="0" baseline="0">
              <a:solidFill>
                <a:sysClr val="windowText" lastClr="000000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94" name="TextBox 93"/>
          <xdr:cNvSpPr txBox="1"/>
        </xdr:nvSpPr>
        <xdr:spPr>
          <a:xfrm>
            <a:off x="3705240" y="2756223"/>
            <a:ext cx="454386" cy="2529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9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T / S</a:t>
            </a:r>
            <a:endParaRPr lang="ko-KR" altLang="en-US" sz="9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95" name="TextBox 94"/>
          <xdr:cNvSpPr txBox="1"/>
        </xdr:nvSpPr>
        <xdr:spPr>
          <a:xfrm>
            <a:off x="3681632" y="3606910"/>
            <a:ext cx="525530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B / S</a:t>
            </a:r>
            <a:endParaRPr lang="ko-KR" altLang="en-US" sz="10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96" name="TextBox 95"/>
          <xdr:cNvSpPr txBox="1"/>
        </xdr:nvSpPr>
        <xdr:spPr>
          <a:xfrm>
            <a:off x="3680980" y="4430132"/>
            <a:ext cx="546113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S / G</a:t>
            </a:r>
            <a:endParaRPr lang="ko-KR" altLang="en-US" sz="10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cxnSp macro="">
        <xdr:nvCxnSpPr>
          <xdr:cNvPr id="97" name="직선 연결선 96"/>
          <xdr:cNvCxnSpPr/>
        </xdr:nvCxnSpPr>
        <xdr:spPr>
          <a:xfrm>
            <a:off x="5667375" y="228600"/>
            <a:ext cx="25717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8" name="직선 연결선 97"/>
          <xdr:cNvCxnSpPr/>
        </xdr:nvCxnSpPr>
        <xdr:spPr>
          <a:xfrm>
            <a:off x="5648325" y="4686300"/>
            <a:ext cx="25717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9" name="직선 연결선 98"/>
          <xdr:cNvCxnSpPr/>
        </xdr:nvCxnSpPr>
        <xdr:spPr>
          <a:xfrm>
            <a:off x="2505075" y="4857750"/>
            <a:ext cx="0" cy="2381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0" name="직선 연결선 99"/>
          <xdr:cNvCxnSpPr/>
        </xdr:nvCxnSpPr>
        <xdr:spPr>
          <a:xfrm>
            <a:off x="5514975" y="4848225"/>
            <a:ext cx="0" cy="2381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1" name="직선 연결선 100"/>
          <xdr:cNvCxnSpPr/>
        </xdr:nvCxnSpPr>
        <xdr:spPr>
          <a:xfrm>
            <a:off x="2514600" y="5048250"/>
            <a:ext cx="3000375" cy="0"/>
          </a:xfrm>
          <a:prstGeom prst="line">
            <a:avLst/>
          </a:prstGeom>
          <a:ln>
            <a:solidFill>
              <a:schemeClr val="tx1"/>
            </a:solidFill>
            <a:headEnd type="triangl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2" name="직선 연결선 101"/>
          <xdr:cNvCxnSpPr/>
        </xdr:nvCxnSpPr>
        <xdr:spPr>
          <a:xfrm>
            <a:off x="5895975" y="228600"/>
            <a:ext cx="0" cy="4448175"/>
          </a:xfrm>
          <a:prstGeom prst="line">
            <a:avLst/>
          </a:prstGeom>
          <a:ln>
            <a:solidFill>
              <a:schemeClr val="tx1"/>
            </a:solidFill>
            <a:headEnd type="triangl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3" name="TextBox 102"/>
          <xdr:cNvSpPr txBox="1"/>
        </xdr:nvSpPr>
        <xdr:spPr>
          <a:xfrm>
            <a:off x="3754533" y="4788666"/>
            <a:ext cx="577658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4.2 M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04" name="TextBox 103"/>
          <xdr:cNvSpPr txBox="1"/>
        </xdr:nvSpPr>
        <xdr:spPr>
          <a:xfrm>
            <a:off x="5475172" y="1793012"/>
            <a:ext cx="613007" cy="83588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vert="vert270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21.6 M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</xdr:grpSp>
    <xdr:clientData/>
  </xdr:twoCellAnchor>
  <xdr:twoCellAnchor>
    <xdr:from>
      <xdr:col>3</xdr:col>
      <xdr:colOff>504825</xdr:colOff>
      <xdr:row>5</xdr:row>
      <xdr:rowOff>95250</xdr:rowOff>
    </xdr:from>
    <xdr:to>
      <xdr:col>6</xdr:col>
      <xdr:colOff>501274</xdr:colOff>
      <xdr:row>19</xdr:row>
      <xdr:rowOff>48768</xdr:rowOff>
    </xdr:to>
    <xdr:grpSp>
      <xdr:nvGrpSpPr>
        <xdr:cNvPr id="105" name="그룹 104"/>
        <xdr:cNvGrpSpPr/>
      </xdr:nvGrpSpPr>
      <xdr:grpSpPr>
        <a:xfrm>
          <a:off x="2562225" y="1143000"/>
          <a:ext cx="2053849" cy="2887218"/>
          <a:chOff x="2505075" y="228600"/>
          <a:chExt cx="3583104" cy="4867275"/>
        </a:xfrm>
      </xdr:grpSpPr>
      <xdr:sp macro="" textlink="">
        <xdr:nvSpPr>
          <xdr:cNvPr id="106" name="직사각형 105"/>
          <xdr:cNvSpPr/>
        </xdr:nvSpPr>
        <xdr:spPr>
          <a:xfrm>
            <a:off x="2505075" y="238125"/>
            <a:ext cx="3009900" cy="4448175"/>
          </a:xfrm>
          <a:prstGeom prst="rect">
            <a:avLst/>
          </a:prstGeom>
          <a:noFill/>
          <a:ln w="285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107" name="직사각형 106"/>
          <xdr:cNvSpPr/>
        </xdr:nvSpPr>
        <xdr:spPr>
          <a:xfrm>
            <a:off x="2514601" y="4460008"/>
            <a:ext cx="2993541" cy="216768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108" name="직사각형 107"/>
          <xdr:cNvSpPr/>
        </xdr:nvSpPr>
        <xdr:spPr>
          <a:xfrm>
            <a:off x="2514601" y="3639161"/>
            <a:ext cx="2993541" cy="227990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110" name="타원 109"/>
          <xdr:cNvSpPr/>
        </xdr:nvSpPr>
        <xdr:spPr>
          <a:xfrm>
            <a:off x="3609973" y="400049"/>
            <a:ext cx="889157" cy="888329"/>
          </a:xfrm>
          <a:prstGeom prst="ellipse">
            <a:avLst/>
          </a:prstGeom>
          <a:solidFill>
            <a:schemeClr val="bg1">
              <a:lumMod val="95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numCol="1" rtlCol="0" anchor="ctr"/>
          <a:lstStyle/>
          <a:p>
            <a:pPr algn="ctr"/>
            <a:r>
              <a:rPr lang="en-US" altLang="ko-KR" sz="900" b="1" spc="0" baseline="0">
                <a:solidFill>
                  <a:sysClr val="windowText" lastClr="000000"/>
                </a:solidFill>
                <a:latin typeface="굴림" pitchFamily="50" charset="-127"/>
                <a:ea typeface="굴림" pitchFamily="50" charset="-127"/>
              </a:rPr>
              <a:t>P571</a:t>
            </a:r>
          </a:p>
          <a:p>
            <a:pPr algn="ctr"/>
            <a:r>
              <a:rPr lang="en-US" altLang="ko-KR" sz="900" b="1" spc="0" baseline="0">
                <a:solidFill>
                  <a:sysClr val="windowText" lastClr="000000"/>
                </a:solidFill>
                <a:latin typeface="굴림" pitchFamily="50" charset="-127"/>
                <a:ea typeface="굴림" pitchFamily="50" charset="-127"/>
              </a:rPr>
              <a:t>A~E</a:t>
            </a:r>
            <a:endParaRPr lang="ko-KR" altLang="en-US" sz="900" b="1" spc="0" baseline="0">
              <a:solidFill>
                <a:sysClr val="windowText" lastClr="000000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12" name="TextBox 111"/>
          <xdr:cNvSpPr txBox="1"/>
        </xdr:nvSpPr>
        <xdr:spPr>
          <a:xfrm>
            <a:off x="3681632" y="3606910"/>
            <a:ext cx="525530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B / S</a:t>
            </a:r>
            <a:endParaRPr lang="ko-KR" altLang="en-US" sz="10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13" name="TextBox 112"/>
          <xdr:cNvSpPr txBox="1"/>
        </xdr:nvSpPr>
        <xdr:spPr>
          <a:xfrm>
            <a:off x="3680980" y="4430132"/>
            <a:ext cx="546113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S / G</a:t>
            </a:r>
            <a:endParaRPr lang="ko-KR" altLang="en-US" sz="10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cxnSp macro="">
        <xdr:nvCxnSpPr>
          <xdr:cNvPr id="114" name="직선 연결선 113"/>
          <xdr:cNvCxnSpPr/>
        </xdr:nvCxnSpPr>
        <xdr:spPr>
          <a:xfrm>
            <a:off x="5667375" y="228600"/>
            <a:ext cx="25717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5" name="직선 연결선 114"/>
          <xdr:cNvCxnSpPr/>
        </xdr:nvCxnSpPr>
        <xdr:spPr>
          <a:xfrm>
            <a:off x="5648325" y="4686300"/>
            <a:ext cx="25717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6" name="직선 연결선 115"/>
          <xdr:cNvCxnSpPr/>
        </xdr:nvCxnSpPr>
        <xdr:spPr>
          <a:xfrm>
            <a:off x="2505075" y="4857750"/>
            <a:ext cx="0" cy="2381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7" name="직선 연결선 116"/>
          <xdr:cNvCxnSpPr/>
        </xdr:nvCxnSpPr>
        <xdr:spPr>
          <a:xfrm>
            <a:off x="5514975" y="4848225"/>
            <a:ext cx="0" cy="2381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8" name="직선 연결선 117"/>
          <xdr:cNvCxnSpPr/>
        </xdr:nvCxnSpPr>
        <xdr:spPr>
          <a:xfrm>
            <a:off x="2514600" y="5048250"/>
            <a:ext cx="3000375" cy="0"/>
          </a:xfrm>
          <a:prstGeom prst="line">
            <a:avLst/>
          </a:prstGeom>
          <a:ln>
            <a:solidFill>
              <a:schemeClr val="tx1"/>
            </a:solidFill>
            <a:headEnd type="triangl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9" name="직선 연결선 118"/>
          <xdr:cNvCxnSpPr/>
        </xdr:nvCxnSpPr>
        <xdr:spPr>
          <a:xfrm>
            <a:off x="5895975" y="228600"/>
            <a:ext cx="0" cy="4448175"/>
          </a:xfrm>
          <a:prstGeom prst="line">
            <a:avLst/>
          </a:prstGeom>
          <a:ln>
            <a:solidFill>
              <a:schemeClr val="tx1"/>
            </a:solidFill>
            <a:headEnd type="triangl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20" name="TextBox 119"/>
          <xdr:cNvSpPr txBox="1"/>
        </xdr:nvSpPr>
        <xdr:spPr>
          <a:xfrm>
            <a:off x="3754533" y="4788666"/>
            <a:ext cx="577658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4.8 M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21" name="TextBox 120"/>
          <xdr:cNvSpPr txBox="1"/>
        </xdr:nvSpPr>
        <xdr:spPr>
          <a:xfrm>
            <a:off x="5475172" y="1793012"/>
            <a:ext cx="613007" cy="83588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vert="vert270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13.5 M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</xdr:grpSp>
    <xdr:clientData/>
  </xdr:twoCellAnchor>
  <xdr:twoCellAnchor>
    <xdr:from>
      <xdr:col>7</xdr:col>
      <xdr:colOff>28575</xdr:colOff>
      <xdr:row>23</xdr:row>
      <xdr:rowOff>161925</xdr:rowOff>
    </xdr:from>
    <xdr:to>
      <xdr:col>10</xdr:col>
      <xdr:colOff>25024</xdr:colOff>
      <xdr:row>37</xdr:row>
      <xdr:rowOff>115443</xdr:rowOff>
    </xdr:to>
    <xdr:grpSp>
      <xdr:nvGrpSpPr>
        <xdr:cNvPr id="122" name="그룹 121"/>
        <xdr:cNvGrpSpPr/>
      </xdr:nvGrpSpPr>
      <xdr:grpSpPr>
        <a:xfrm>
          <a:off x="4829175" y="4981575"/>
          <a:ext cx="2053849" cy="2887218"/>
          <a:chOff x="2505075" y="228600"/>
          <a:chExt cx="3583104" cy="4867275"/>
        </a:xfrm>
      </xdr:grpSpPr>
      <xdr:sp macro="" textlink="">
        <xdr:nvSpPr>
          <xdr:cNvPr id="123" name="직사각형 122"/>
          <xdr:cNvSpPr/>
        </xdr:nvSpPr>
        <xdr:spPr>
          <a:xfrm>
            <a:off x="2505075" y="238125"/>
            <a:ext cx="3009900" cy="4448175"/>
          </a:xfrm>
          <a:prstGeom prst="rect">
            <a:avLst/>
          </a:prstGeom>
          <a:noFill/>
          <a:ln w="285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124" name="직사각형 123"/>
          <xdr:cNvSpPr/>
        </xdr:nvSpPr>
        <xdr:spPr>
          <a:xfrm>
            <a:off x="2514601" y="4460008"/>
            <a:ext cx="2993541" cy="216768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125" name="직사각형 124"/>
          <xdr:cNvSpPr/>
        </xdr:nvSpPr>
        <xdr:spPr>
          <a:xfrm>
            <a:off x="2514601" y="3639161"/>
            <a:ext cx="2993541" cy="227990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  <xdr:sp macro="" textlink="">
        <xdr:nvSpPr>
          <xdr:cNvPr id="127" name="타원 126"/>
          <xdr:cNvSpPr/>
        </xdr:nvSpPr>
        <xdr:spPr>
          <a:xfrm>
            <a:off x="3609972" y="400048"/>
            <a:ext cx="839305" cy="840158"/>
          </a:xfrm>
          <a:prstGeom prst="ellipse">
            <a:avLst/>
          </a:prstGeom>
          <a:solidFill>
            <a:schemeClr val="bg1">
              <a:lumMod val="95000"/>
            </a:schemeClr>
          </a:solidFill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numCol="1" rtlCol="0" anchor="ctr"/>
          <a:lstStyle/>
          <a:p>
            <a:pPr algn="ctr"/>
            <a:r>
              <a:rPr lang="en-US" altLang="ko-KR" sz="900" b="1" spc="0" baseline="0">
                <a:solidFill>
                  <a:sysClr val="windowText" lastClr="000000"/>
                </a:solidFill>
                <a:latin typeface="굴림" pitchFamily="50" charset="-127"/>
                <a:ea typeface="굴림" pitchFamily="50" charset="-127"/>
              </a:rPr>
              <a:t>P2661</a:t>
            </a:r>
          </a:p>
          <a:p>
            <a:pPr algn="ctr"/>
            <a:r>
              <a:rPr lang="en-US" altLang="ko-KR" sz="900" b="1" spc="0" baseline="0">
                <a:solidFill>
                  <a:sysClr val="windowText" lastClr="000000"/>
                </a:solidFill>
                <a:latin typeface="굴림" pitchFamily="50" charset="-127"/>
                <a:ea typeface="굴림" pitchFamily="50" charset="-127"/>
              </a:rPr>
              <a:t>A~C</a:t>
            </a:r>
            <a:endParaRPr lang="ko-KR" altLang="en-US" sz="900" b="1" spc="0" baseline="0">
              <a:solidFill>
                <a:sysClr val="windowText" lastClr="000000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29" name="TextBox 128"/>
          <xdr:cNvSpPr txBox="1"/>
        </xdr:nvSpPr>
        <xdr:spPr>
          <a:xfrm>
            <a:off x="3681632" y="3606910"/>
            <a:ext cx="525530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B / S</a:t>
            </a:r>
            <a:endParaRPr lang="ko-KR" altLang="en-US" sz="10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30" name="TextBox 129"/>
          <xdr:cNvSpPr txBox="1"/>
        </xdr:nvSpPr>
        <xdr:spPr>
          <a:xfrm>
            <a:off x="3680980" y="4430132"/>
            <a:ext cx="546113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solidFill>
                  <a:schemeClr val="bg1"/>
                </a:solidFill>
                <a:latin typeface="굴림" pitchFamily="50" charset="-127"/>
                <a:ea typeface="굴림" pitchFamily="50" charset="-127"/>
              </a:rPr>
              <a:t>S / G</a:t>
            </a:r>
            <a:endParaRPr lang="ko-KR" altLang="en-US" sz="1000" b="1">
              <a:solidFill>
                <a:schemeClr val="bg1"/>
              </a:solidFill>
              <a:latin typeface="굴림" pitchFamily="50" charset="-127"/>
              <a:ea typeface="굴림" pitchFamily="50" charset="-127"/>
            </a:endParaRPr>
          </a:p>
        </xdr:txBody>
      </xdr:sp>
      <xdr:cxnSp macro="">
        <xdr:nvCxnSpPr>
          <xdr:cNvPr id="131" name="직선 연결선 130"/>
          <xdr:cNvCxnSpPr/>
        </xdr:nvCxnSpPr>
        <xdr:spPr>
          <a:xfrm>
            <a:off x="5667375" y="228600"/>
            <a:ext cx="25717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2" name="직선 연결선 131"/>
          <xdr:cNvCxnSpPr/>
        </xdr:nvCxnSpPr>
        <xdr:spPr>
          <a:xfrm>
            <a:off x="5648325" y="4686300"/>
            <a:ext cx="25717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3" name="직선 연결선 132"/>
          <xdr:cNvCxnSpPr/>
        </xdr:nvCxnSpPr>
        <xdr:spPr>
          <a:xfrm>
            <a:off x="2505075" y="4857750"/>
            <a:ext cx="0" cy="2381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4" name="직선 연결선 133"/>
          <xdr:cNvCxnSpPr/>
        </xdr:nvCxnSpPr>
        <xdr:spPr>
          <a:xfrm>
            <a:off x="5514975" y="4848225"/>
            <a:ext cx="0" cy="2381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5" name="직선 연결선 134"/>
          <xdr:cNvCxnSpPr/>
        </xdr:nvCxnSpPr>
        <xdr:spPr>
          <a:xfrm>
            <a:off x="2514600" y="5048250"/>
            <a:ext cx="3000375" cy="0"/>
          </a:xfrm>
          <a:prstGeom prst="line">
            <a:avLst/>
          </a:prstGeom>
          <a:ln>
            <a:solidFill>
              <a:schemeClr val="tx1"/>
            </a:solidFill>
            <a:headEnd type="triangl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6" name="직선 연결선 135"/>
          <xdr:cNvCxnSpPr/>
        </xdr:nvCxnSpPr>
        <xdr:spPr>
          <a:xfrm>
            <a:off x="5895975" y="228600"/>
            <a:ext cx="0" cy="4448175"/>
          </a:xfrm>
          <a:prstGeom prst="line">
            <a:avLst/>
          </a:prstGeom>
          <a:ln>
            <a:solidFill>
              <a:schemeClr val="tx1"/>
            </a:solidFill>
            <a:headEnd type="triangl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37" name="TextBox 136"/>
          <xdr:cNvSpPr txBox="1"/>
        </xdr:nvSpPr>
        <xdr:spPr>
          <a:xfrm>
            <a:off x="3754533" y="4788666"/>
            <a:ext cx="577658" cy="2810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lIns="0" tIns="0" rIns="0" bIns="0" rtlCol="0" anchor="ctr" anchorCtr="0">
            <a:spAutoFit/>
          </a:bodyPr>
          <a:lstStyle/>
          <a:p>
            <a:pPr algn="ctr"/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3.5 M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38" name="TextBox 137"/>
          <xdr:cNvSpPr txBox="1"/>
        </xdr:nvSpPr>
        <xdr:spPr>
          <a:xfrm>
            <a:off x="5475172" y="1793012"/>
            <a:ext cx="613007" cy="83588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vert="vert270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21.6 M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</xdr:grpSp>
    <xdr:clientData/>
  </xdr:twoCellAnchor>
  <xdr:twoCellAnchor>
    <xdr:from>
      <xdr:col>2</xdr:col>
      <xdr:colOff>133349</xdr:colOff>
      <xdr:row>6</xdr:row>
      <xdr:rowOff>172384</xdr:rowOff>
    </xdr:from>
    <xdr:to>
      <xdr:col>2</xdr:col>
      <xdr:colOff>470557</xdr:colOff>
      <xdr:row>8</xdr:row>
      <xdr:rowOff>66675</xdr:rowOff>
    </xdr:to>
    <xdr:grpSp>
      <xdr:nvGrpSpPr>
        <xdr:cNvPr id="141" name="그룹 140"/>
        <xdr:cNvGrpSpPr/>
      </xdr:nvGrpSpPr>
      <xdr:grpSpPr>
        <a:xfrm>
          <a:off x="1504949" y="1429684"/>
          <a:ext cx="337208" cy="313391"/>
          <a:chOff x="2819399" y="372409"/>
          <a:chExt cx="337208" cy="304801"/>
        </a:xfrm>
      </xdr:grpSpPr>
      <xdr:sp macro="" textlink="">
        <xdr:nvSpPr>
          <xdr:cNvPr id="139" name="TextBox 138"/>
          <xdr:cNvSpPr txBox="1"/>
        </xdr:nvSpPr>
        <xdr:spPr>
          <a:xfrm>
            <a:off x="2819399" y="418165"/>
            <a:ext cx="337208" cy="25904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1P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40" name="타원 139"/>
          <xdr:cNvSpPr/>
        </xdr:nvSpPr>
        <xdr:spPr>
          <a:xfrm>
            <a:off x="2962275" y="372409"/>
            <a:ext cx="76200" cy="76200"/>
          </a:xfrm>
          <a:prstGeom prst="ellipse">
            <a:avLst/>
          </a:prstGeom>
          <a:solidFill>
            <a:schemeClr val="accent1"/>
          </a:solidFill>
          <a:ln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</xdr:grpSp>
    <xdr:clientData/>
  </xdr:twoCellAnchor>
  <xdr:twoCellAnchor>
    <xdr:from>
      <xdr:col>5</xdr:col>
      <xdr:colOff>390524</xdr:colOff>
      <xdr:row>6</xdr:row>
      <xdr:rowOff>172384</xdr:rowOff>
    </xdr:from>
    <xdr:to>
      <xdr:col>6</xdr:col>
      <xdr:colOff>41932</xdr:colOff>
      <xdr:row>8</xdr:row>
      <xdr:rowOff>66675</xdr:rowOff>
    </xdr:to>
    <xdr:grpSp>
      <xdr:nvGrpSpPr>
        <xdr:cNvPr id="154" name="그룹 153"/>
        <xdr:cNvGrpSpPr/>
      </xdr:nvGrpSpPr>
      <xdr:grpSpPr>
        <a:xfrm>
          <a:off x="3819524" y="1429684"/>
          <a:ext cx="337208" cy="313391"/>
          <a:chOff x="2819399" y="372409"/>
          <a:chExt cx="337208" cy="304801"/>
        </a:xfrm>
      </xdr:grpSpPr>
      <xdr:sp macro="" textlink="">
        <xdr:nvSpPr>
          <xdr:cNvPr id="155" name="TextBox 154"/>
          <xdr:cNvSpPr txBox="1"/>
        </xdr:nvSpPr>
        <xdr:spPr>
          <a:xfrm>
            <a:off x="2819399" y="418165"/>
            <a:ext cx="337208" cy="25904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1P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56" name="타원 155"/>
          <xdr:cNvSpPr/>
        </xdr:nvSpPr>
        <xdr:spPr>
          <a:xfrm>
            <a:off x="2962275" y="372409"/>
            <a:ext cx="76200" cy="76200"/>
          </a:xfrm>
          <a:prstGeom prst="ellipse">
            <a:avLst/>
          </a:prstGeom>
          <a:solidFill>
            <a:schemeClr val="accent1"/>
          </a:solidFill>
          <a:ln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</xdr:grpSp>
    <xdr:clientData/>
  </xdr:twoCellAnchor>
  <xdr:twoCellAnchor>
    <xdr:from>
      <xdr:col>3</xdr:col>
      <xdr:colOff>657225</xdr:colOff>
      <xdr:row>6</xdr:row>
      <xdr:rowOff>180975</xdr:rowOff>
    </xdr:from>
    <xdr:to>
      <xdr:col>4</xdr:col>
      <xdr:colOff>308633</xdr:colOff>
      <xdr:row>8</xdr:row>
      <xdr:rowOff>71616</xdr:rowOff>
    </xdr:to>
    <xdr:grpSp>
      <xdr:nvGrpSpPr>
        <xdr:cNvPr id="157" name="그룹 156"/>
        <xdr:cNvGrpSpPr/>
      </xdr:nvGrpSpPr>
      <xdr:grpSpPr>
        <a:xfrm>
          <a:off x="2714625" y="1438275"/>
          <a:ext cx="337208" cy="309741"/>
          <a:chOff x="2819399" y="372409"/>
          <a:chExt cx="337208" cy="301251"/>
        </a:xfrm>
      </xdr:grpSpPr>
      <xdr:sp macro="" textlink="">
        <xdr:nvSpPr>
          <xdr:cNvPr id="158" name="TextBox 157"/>
          <xdr:cNvSpPr txBox="1"/>
        </xdr:nvSpPr>
        <xdr:spPr>
          <a:xfrm>
            <a:off x="2819399" y="421715"/>
            <a:ext cx="337208" cy="25194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2P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59" name="타원 158"/>
          <xdr:cNvSpPr/>
        </xdr:nvSpPr>
        <xdr:spPr>
          <a:xfrm>
            <a:off x="2962275" y="372409"/>
            <a:ext cx="76200" cy="76200"/>
          </a:xfrm>
          <a:prstGeom prst="ellipse">
            <a:avLst/>
          </a:prstGeom>
          <a:solidFill>
            <a:schemeClr val="accent1"/>
          </a:solidFill>
          <a:ln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</xdr:grpSp>
    <xdr:clientData/>
  </xdr:twoCellAnchor>
  <xdr:twoCellAnchor>
    <xdr:from>
      <xdr:col>4</xdr:col>
      <xdr:colOff>504825</xdr:colOff>
      <xdr:row>10</xdr:row>
      <xdr:rowOff>123825</xdr:rowOff>
    </xdr:from>
    <xdr:to>
      <xdr:col>5</xdr:col>
      <xdr:colOff>156233</xdr:colOff>
      <xdr:row>12</xdr:row>
      <xdr:rowOff>14466</xdr:rowOff>
    </xdr:to>
    <xdr:grpSp>
      <xdr:nvGrpSpPr>
        <xdr:cNvPr id="160" name="그룹 159"/>
        <xdr:cNvGrpSpPr/>
      </xdr:nvGrpSpPr>
      <xdr:grpSpPr>
        <a:xfrm>
          <a:off x="3248025" y="2219325"/>
          <a:ext cx="337208" cy="309741"/>
          <a:chOff x="2819399" y="372409"/>
          <a:chExt cx="337208" cy="301251"/>
        </a:xfrm>
      </xdr:grpSpPr>
      <xdr:sp macro="" textlink="">
        <xdr:nvSpPr>
          <xdr:cNvPr id="161" name="TextBox 160"/>
          <xdr:cNvSpPr txBox="1"/>
        </xdr:nvSpPr>
        <xdr:spPr>
          <a:xfrm>
            <a:off x="2819399" y="421715"/>
            <a:ext cx="337208" cy="25194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none" rtlCol="0" anchor="ctr" anchorCtr="0">
            <a:spAutoFit/>
          </a:bodyPr>
          <a:lstStyle/>
          <a:p>
            <a:r>
              <a:rPr lang="en-US" altLang="ko-KR" sz="1000" b="1">
                <a:latin typeface="굴림" pitchFamily="50" charset="-127"/>
                <a:ea typeface="굴림" pitchFamily="50" charset="-127"/>
              </a:rPr>
              <a:t>3P</a:t>
            </a:r>
            <a:endParaRPr lang="ko-KR" altLang="en-US" sz="1000" b="1">
              <a:latin typeface="굴림" pitchFamily="50" charset="-127"/>
              <a:ea typeface="굴림" pitchFamily="50" charset="-127"/>
            </a:endParaRPr>
          </a:p>
        </xdr:txBody>
      </xdr:sp>
      <xdr:sp macro="" textlink="">
        <xdr:nvSpPr>
          <xdr:cNvPr id="162" name="타원 161"/>
          <xdr:cNvSpPr/>
        </xdr:nvSpPr>
        <xdr:spPr>
          <a:xfrm>
            <a:off x="2962275" y="372409"/>
            <a:ext cx="76200" cy="76200"/>
          </a:xfrm>
          <a:prstGeom prst="ellipse">
            <a:avLst/>
          </a:prstGeom>
          <a:solidFill>
            <a:schemeClr val="accent1"/>
          </a:solidFill>
          <a:ln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ko-KR" altLang="en-US" sz="1100"/>
          </a:p>
        </xdr:txBody>
      </xdr:sp>
    </xdr:grpSp>
    <xdr:clientData/>
  </xdr:twoCellAnchor>
  <xdr:twoCellAnchor>
    <xdr:from>
      <xdr:col>7</xdr:col>
      <xdr:colOff>152400</xdr:colOff>
      <xdr:row>7</xdr:row>
      <xdr:rowOff>0</xdr:rowOff>
    </xdr:from>
    <xdr:to>
      <xdr:col>9</xdr:col>
      <xdr:colOff>337208</xdr:colOff>
      <xdr:row>11</xdr:row>
      <xdr:rowOff>176391</xdr:rowOff>
    </xdr:to>
    <xdr:grpSp>
      <xdr:nvGrpSpPr>
        <xdr:cNvPr id="194" name="그룹 193"/>
        <xdr:cNvGrpSpPr/>
      </xdr:nvGrpSpPr>
      <xdr:grpSpPr>
        <a:xfrm>
          <a:off x="4953000" y="1466850"/>
          <a:ext cx="1556408" cy="1014591"/>
          <a:chOff x="4953000" y="1495425"/>
          <a:chExt cx="1556408" cy="1014591"/>
        </a:xfrm>
      </xdr:grpSpPr>
      <xdr:grpSp>
        <xdr:nvGrpSpPr>
          <xdr:cNvPr id="169" name="그룹 168"/>
          <xdr:cNvGrpSpPr/>
        </xdr:nvGrpSpPr>
        <xdr:grpSpPr>
          <a:xfrm>
            <a:off x="6172200" y="1495425"/>
            <a:ext cx="337208" cy="313391"/>
            <a:chOff x="2819399" y="372409"/>
            <a:chExt cx="337208" cy="304801"/>
          </a:xfrm>
        </xdr:grpSpPr>
        <xdr:sp macro="" textlink="">
          <xdr:nvSpPr>
            <xdr:cNvPr id="170" name="TextBox 169"/>
            <xdr:cNvSpPr txBox="1"/>
          </xdr:nvSpPr>
          <xdr:spPr>
            <a:xfrm>
              <a:off x="2819399" y="418165"/>
              <a:ext cx="337208" cy="2590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1P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171" name="타원 170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  <xdr:grpSp>
        <xdr:nvGrpSpPr>
          <xdr:cNvPr id="172" name="그룹 171"/>
          <xdr:cNvGrpSpPr/>
        </xdr:nvGrpSpPr>
        <xdr:grpSpPr>
          <a:xfrm>
            <a:off x="4953000" y="1495425"/>
            <a:ext cx="337208" cy="309741"/>
            <a:chOff x="2819399" y="372409"/>
            <a:chExt cx="337208" cy="301251"/>
          </a:xfrm>
        </xdr:grpSpPr>
        <xdr:sp macro="" textlink="">
          <xdr:nvSpPr>
            <xdr:cNvPr id="173" name="TextBox 172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2P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174" name="타원 173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  <xdr:grpSp>
        <xdr:nvGrpSpPr>
          <xdr:cNvPr id="175" name="그룹 174"/>
          <xdr:cNvGrpSpPr/>
        </xdr:nvGrpSpPr>
        <xdr:grpSpPr>
          <a:xfrm>
            <a:off x="5534025" y="2200275"/>
            <a:ext cx="337208" cy="309741"/>
            <a:chOff x="2819399" y="372409"/>
            <a:chExt cx="337208" cy="301251"/>
          </a:xfrm>
        </xdr:grpSpPr>
        <xdr:sp macro="" textlink="">
          <xdr:nvSpPr>
            <xdr:cNvPr id="176" name="TextBox 175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3P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177" name="타원 176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</xdr:grpSp>
    <xdr:clientData/>
  </xdr:twoCellAnchor>
  <xdr:twoCellAnchor>
    <xdr:from>
      <xdr:col>0</xdr:col>
      <xdr:colOff>333375</xdr:colOff>
      <xdr:row>25</xdr:row>
      <xdr:rowOff>28575</xdr:rowOff>
    </xdr:from>
    <xdr:to>
      <xdr:col>2</xdr:col>
      <xdr:colOff>518183</xdr:colOff>
      <xdr:row>29</xdr:row>
      <xdr:rowOff>204966</xdr:rowOff>
    </xdr:to>
    <xdr:grpSp>
      <xdr:nvGrpSpPr>
        <xdr:cNvPr id="195" name="그룹 194"/>
        <xdr:cNvGrpSpPr/>
      </xdr:nvGrpSpPr>
      <xdr:grpSpPr>
        <a:xfrm>
          <a:off x="333375" y="5267325"/>
          <a:ext cx="1556408" cy="1014591"/>
          <a:chOff x="4953000" y="1495425"/>
          <a:chExt cx="1556408" cy="1014591"/>
        </a:xfrm>
      </xdr:grpSpPr>
      <xdr:grpSp>
        <xdr:nvGrpSpPr>
          <xdr:cNvPr id="196" name="그룹 168"/>
          <xdr:cNvGrpSpPr/>
        </xdr:nvGrpSpPr>
        <xdr:grpSpPr>
          <a:xfrm>
            <a:off x="6172200" y="1495425"/>
            <a:ext cx="337208" cy="313391"/>
            <a:chOff x="2819399" y="372409"/>
            <a:chExt cx="337208" cy="304801"/>
          </a:xfrm>
        </xdr:grpSpPr>
        <xdr:sp macro="" textlink="">
          <xdr:nvSpPr>
            <xdr:cNvPr id="203" name="TextBox 202"/>
            <xdr:cNvSpPr txBox="1"/>
          </xdr:nvSpPr>
          <xdr:spPr>
            <a:xfrm>
              <a:off x="2819399" y="418165"/>
              <a:ext cx="337208" cy="2590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1P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04" name="타원 203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  <xdr:grpSp>
        <xdr:nvGrpSpPr>
          <xdr:cNvPr id="197" name="그룹 171"/>
          <xdr:cNvGrpSpPr/>
        </xdr:nvGrpSpPr>
        <xdr:grpSpPr>
          <a:xfrm>
            <a:off x="4953000" y="1495425"/>
            <a:ext cx="337208" cy="309741"/>
            <a:chOff x="2819399" y="372409"/>
            <a:chExt cx="337208" cy="301251"/>
          </a:xfrm>
        </xdr:grpSpPr>
        <xdr:sp macro="" textlink="">
          <xdr:nvSpPr>
            <xdr:cNvPr id="201" name="TextBox 200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2P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02" name="타원 201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  <xdr:grpSp>
        <xdr:nvGrpSpPr>
          <xdr:cNvPr id="198" name="그룹 174"/>
          <xdr:cNvGrpSpPr/>
        </xdr:nvGrpSpPr>
        <xdr:grpSpPr>
          <a:xfrm>
            <a:off x="5534025" y="2200275"/>
            <a:ext cx="337208" cy="309741"/>
            <a:chOff x="2819399" y="372409"/>
            <a:chExt cx="337208" cy="301251"/>
          </a:xfrm>
        </xdr:grpSpPr>
        <xdr:sp macro="" textlink="">
          <xdr:nvSpPr>
            <xdr:cNvPr id="199" name="TextBox 198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3P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00" name="타원 199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</xdr:grpSp>
    <xdr:clientData/>
  </xdr:twoCellAnchor>
  <xdr:twoCellAnchor>
    <xdr:from>
      <xdr:col>3</xdr:col>
      <xdr:colOff>609600</xdr:colOff>
      <xdr:row>25</xdr:row>
      <xdr:rowOff>76200</xdr:rowOff>
    </xdr:from>
    <xdr:to>
      <xdr:col>6</xdr:col>
      <xdr:colOff>108608</xdr:colOff>
      <xdr:row>30</xdr:row>
      <xdr:rowOff>43041</xdr:rowOff>
    </xdr:to>
    <xdr:grpSp>
      <xdr:nvGrpSpPr>
        <xdr:cNvPr id="205" name="그룹 204"/>
        <xdr:cNvGrpSpPr/>
      </xdr:nvGrpSpPr>
      <xdr:grpSpPr>
        <a:xfrm>
          <a:off x="2667000" y="5314950"/>
          <a:ext cx="1556408" cy="1014591"/>
          <a:chOff x="4953000" y="1495425"/>
          <a:chExt cx="1556408" cy="1014591"/>
        </a:xfrm>
      </xdr:grpSpPr>
      <xdr:grpSp>
        <xdr:nvGrpSpPr>
          <xdr:cNvPr id="206" name="그룹 168"/>
          <xdr:cNvGrpSpPr/>
        </xdr:nvGrpSpPr>
        <xdr:grpSpPr>
          <a:xfrm>
            <a:off x="6172200" y="1495425"/>
            <a:ext cx="337208" cy="313391"/>
            <a:chOff x="2819399" y="372409"/>
            <a:chExt cx="337208" cy="304801"/>
          </a:xfrm>
        </xdr:grpSpPr>
        <xdr:sp macro="" textlink="">
          <xdr:nvSpPr>
            <xdr:cNvPr id="213" name="TextBox 212"/>
            <xdr:cNvSpPr txBox="1"/>
          </xdr:nvSpPr>
          <xdr:spPr>
            <a:xfrm>
              <a:off x="2819399" y="418165"/>
              <a:ext cx="337208" cy="2590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1P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14" name="타원 213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  <xdr:grpSp>
        <xdr:nvGrpSpPr>
          <xdr:cNvPr id="207" name="그룹 171"/>
          <xdr:cNvGrpSpPr/>
        </xdr:nvGrpSpPr>
        <xdr:grpSpPr>
          <a:xfrm>
            <a:off x="4953000" y="1495425"/>
            <a:ext cx="337208" cy="309741"/>
            <a:chOff x="2819399" y="372409"/>
            <a:chExt cx="337208" cy="301251"/>
          </a:xfrm>
        </xdr:grpSpPr>
        <xdr:sp macro="" textlink="">
          <xdr:nvSpPr>
            <xdr:cNvPr id="211" name="TextBox 210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2P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12" name="타원 211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  <xdr:grpSp>
        <xdr:nvGrpSpPr>
          <xdr:cNvPr id="208" name="그룹 174"/>
          <xdr:cNvGrpSpPr/>
        </xdr:nvGrpSpPr>
        <xdr:grpSpPr>
          <a:xfrm>
            <a:off x="5534025" y="2200275"/>
            <a:ext cx="337208" cy="309741"/>
            <a:chOff x="2819399" y="372409"/>
            <a:chExt cx="337208" cy="301251"/>
          </a:xfrm>
        </xdr:grpSpPr>
        <xdr:sp macro="" textlink="">
          <xdr:nvSpPr>
            <xdr:cNvPr id="209" name="TextBox 208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3P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10" name="타원 209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</xdr:grpSp>
    <xdr:clientData/>
  </xdr:twoCellAnchor>
  <xdr:twoCellAnchor>
    <xdr:from>
      <xdr:col>7</xdr:col>
      <xdr:colOff>95250</xdr:colOff>
      <xdr:row>25</xdr:row>
      <xdr:rowOff>0</xdr:rowOff>
    </xdr:from>
    <xdr:to>
      <xdr:col>9</xdr:col>
      <xdr:colOff>280058</xdr:colOff>
      <xdr:row>29</xdr:row>
      <xdr:rowOff>176391</xdr:rowOff>
    </xdr:to>
    <xdr:grpSp>
      <xdr:nvGrpSpPr>
        <xdr:cNvPr id="215" name="그룹 214"/>
        <xdr:cNvGrpSpPr/>
      </xdr:nvGrpSpPr>
      <xdr:grpSpPr>
        <a:xfrm>
          <a:off x="4895850" y="5238750"/>
          <a:ext cx="1556408" cy="1014591"/>
          <a:chOff x="4953000" y="1495425"/>
          <a:chExt cx="1556408" cy="1014591"/>
        </a:xfrm>
      </xdr:grpSpPr>
      <xdr:grpSp>
        <xdr:nvGrpSpPr>
          <xdr:cNvPr id="216" name="그룹 168"/>
          <xdr:cNvGrpSpPr/>
        </xdr:nvGrpSpPr>
        <xdr:grpSpPr>
          <a:xfrm>
            <a:off x="6172200" y="1495425"/>
            <a:ext cx="337208" cy="313391"/>
            <a:chOff x="2819399" y="372409"/>
            <a:chExt cx="337208" cy="304801"/>
          </a:xfrm>
        </xdr:grpSpPr>
        <xdr:sp macro="" textlink="">
          <xdr:nvSpPr>
            <xdr:cNvPr id="223" name="TextBox 222"/>
            <xdr:cNvSpPr txBox="1"/>
          </xdr:nvSpPr>
          <xdr:spPr>
            <a:xfrm>
              <a:off x="2819399" y="418165"/>
              <a:ext cx="337208" cy="2590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1P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24" name="타원 223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  <xdr:grpSp>
        <xdr:nvGrpSpPr>
          <xdr:cNvPr id="217" name="그룹 171"/>
          <xdr:cNvGrpSpPr/>
        </xdr:nvGrpSpPr>
        <xdr:grpSpPr>
          <a:xfrm>
            <a:off x="4953000" y="1495425"/>
            <a:ext cx="337208" cy="309741"/>
            <a:chOff x="2819399" y="372409"/>
            <a:chExt cx="337208" cy="301251"/>
          </a:xfrm>
        </xdr:grpSpPr>
        <xdr:sp macro="" textlink="">
          <xdr:nvSpPr>
            <xdr:cNvPr id="221" name="TextBox 220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2P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22" name="타원 221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  <xdr:grpSp>
        <xdr:nvGrpSpPr>
          <xdr:cNvPr id="218" name="그룹 174"/>
          <xdr:cNvGrpSpPr/>
        </xdr:nvGrpSpPr>
        <xdr:grpSpPr>
          <a:xfrm>
            <a:off x="5534025" y="2200275"/>
            <a:ext cx="337208" cy="309741"/>
            <a:chOff x="2819399" y="372409"/>
            <a:chExt cx="337208" cy="301251"/>
          </a:xfrm>
        </xdr:grpSpPr>
        <xdr:sp macro="" textlink="">
          <xdr:nvSpPr>
            <xdr:cNvPr id="219" name="TextBox 218"/>
            <xdr:cNvSpPr txBox="1"/>
          </xdr:nvSpPr>
          <xdr:spPr>
            <a:xfrm>
              <a:off x="2819399" y="421715"/>
              <a:ext cx="337208" cy="251945"/>
            </a:xfrm>
            <a:prstGeom prst="rect">
              <a:avLst/>
            </a:prstGeom>
            <a:solidFill>
              <a:schemeClr val="bg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none" rtlCol="0" anchor="ctr" anchorCtr="0">
              <a:spAutoFit/>
            </a:bodyPr>
            <a:lstStyle/>
            <a:p>
              <a:r>
                <a:rPr lang="en-US" altLang="ko-KR" sz="1000" b="1">
                  <a:latin typeface="굴림" pitchFamily="50" charset="-127"/>
                  <a:ea typeface="굴림" pitchFamily="50" charset="-127"/>
                </a:rPr>
                <a:t>3P</a:t>
              </a:r>
              <a:endParaRPr lang="ko-KR" altLang="en-US" sz="1000" b="1">
                <a:latin typeface="굴림" pitchFamily="50" charset="-127"/>
                <a:ea typeface="굴림" pitchFamily="50" charset="-127"/>
              </a:endParaRPr>
            </a:p>
          </xdr:txBody>
        </xdr:sp>
        <xdr:sp macro="" textlink="">
          <xdr:nvSpPr>
            <xdr:cNvPr id="220" name="타원 219"/>
            <xdr:cNvSpPr/>
          </xdr:nvSpPr>
          <xdr:spPr>
            <a:xfrm>
              <a:off x="2962275" y="372409"/>
              <a:ext cx="76200" cy="76200"/>
            </a:xfrm>
            <a:prstGeom prst="ellipse">
              <a:avLst/>
            </a:prstGeom>
            <a:solidFill>
              <a:schemeClr val="accent1"/>
            </a:solidFill>
            <a:ln>
              <a:solidFill>
                <a:schemeClr val="accent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ko-KR" altLang="en-US" sz="1100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showGridLines="0" tabSelected="1" view="pageBreakPreview" zoomScaleNormal="100" zoomScaleSheetLayoutView="100" workbookViewId="0">
      <selection activeCell="A6" sqref="A6"/>
    </sheetView>
  </sheetViews>
  <sheetFormatPr defaultRowHeight="16.5"/>
  <cols>
    <col min="1" max="8" width="8.625" customWidth="1"/>
  </cols>
  <sheetData>
    <row r="1" spans="1:8" s="158" customFormat="1" ht="42.75" customHeight="1">
      <c r="A1" s="180"/>
      <c r="B1" s="180"/>
      <c r="C1" s="180"/>
      <c r="D1" s="180"/>
      <c r="E1" s="180"/>
      <c r="F1" s="180"/>
      <c r="G1" s="180"/>
      <c r="H1" s="180"/>
    </row>
    <row r="2" spans="1:8" s="159" customFormat="1" ht="13.5">
      <c r="A2" s="181"/>
      <c r="B2" s="181"/>
      <c r="C2" s="181"/>
      <c r="D2" s="181"/>
      <c r="E2" s="181"/>
      <c r="F2" s="181"/>
      <c r="G2" s="181"/>
      <c r="H2" s="181"/>
    </row>
    <row r="3" spans="1:8" s="160" customFormat="1" ht="46.5">
      <c r="A3" s="319" t="s">
        <v>267</v>
      </c>
      <c r="B3" s="319"/>
      <c r="C3" s="319"/>
      <c r="D3" s="319"/>
      <c r="E3" s="319"/>
      <c r="F3" s="319"/>
      <c r="G3" s="319"/>
      <c r="H3" s="319"/>
    </row>
    <row r="4" spans="1:8" s="161" customFormat="1" ht="12.75" customHeight="1">
      <c r="A4" s="320"/>
      <c r="B4" s="320"/>
      <c r="C4" s="320"/>
      <c r="D4" s="320"/>
      <c r="E4" s="320"/>
      <c r="F4" s="320"/>
      <c r="G4" s="320"/>
      <c r="H4" s="320"/>
    </row>
    <row r="5" spans="1:8" s="159" customFormat="1" ht="20.25" customHeight="1">
      <c r="A5" s="321" t="s">
        <v>296</v>
      </c>
      <c r="B5" s="321"/>
      <c r="C5" s="321"/>
      <c r="D5" s="321"/>
      <c r="E5" s="321"/>
      <c r="F5" s="321"/>
      <c r="G5" s="321"/>
      <c r="H5" s="321"/>
    </row>
    <row r="6" spans="1:8" s="159" customFormat="1" ht="13.5">
      <c r="A6" s="181"/>
      <c r="B6" s="181"/>
      <c r="C6" s="181"/>
      <c r="D6" s="181"/>
      <c r="E6" s="181"/>
      <c r="F6" s="181"/>
      <c r="G6" s="181"/>
      <c r="H6" s="181"/>
    </row>
    <row r="7" spans="1:8" s="159" customFormat="1" ht="13.5">
      <c r="A7" s="181"/>
      <c r="B7" s="181"/>
      <c r="C7" s="181"/>
      <c r="D7" s="181"/>
      <c r="E7" s="181"/>
      <c r="F7" s="181"/>
      <c r="G7" s="181"/>
      <c r="H7" s="181"/>
    </row>
    <row r="8" spans="1:8" s="159" customFormat="1" ht="79.5" customHeight="1">
      <c r="A8" s="181"/>
      <c r="B8" s="181"/>
      <c r="C8" s="181"/>
      <c r="D8" s="181"/>
      <c r="E8" s="181"/>
      <c r="F8" s="181"/>
      <c r="G8" s="181"/>
      <c r="H8" s="181"/>
    </row>
    <row r="9" spans="1:8" s="159" customFormat="1" ht="13.5">
      <c r="A9" s="181"/>
      <c r="B9" s="181"/>
      <c r="C9" s="181"/>
      <c r="D9" s="181"/>
      <c r="E9" s="181"/>
      <c r="F9" s="181"/>
      <c r="G9" s="181"/>
      <c r="H9" s="181"/>
    </row>
    <row r="10" spans="1:8" s="159" customFormat="1" ht="13.5">
      <c r="A10" s="181"/>
      <c r="B10" s="181"/>
      <c r="C10" s="181"/>
      <c r="D10" s="181"/>
      <c r="E10" s="181"/>
      <c r="F10" s="181"/>
      <c r="G10" s="181"/>
      <c r="H10" s="181"/>
    </row>
    <row r="11" spans="1:8" s="159" customFormat="1" ht="13.5">
      <c r="A11" s="181"/>
      <c r="B11" s="181"/>
      <c r="C11" s="181"/>
      <c r="D11" s="181"/>
      <c r="E11" s="181"/>
      <c r="F11" s="181"/>
      <c r="G11" s="181"/>
      <c r="H11" s="181"/>
    </row>
    <row r="12" spans="1:8" s="159" customFormat="1" ht="13.5">
      <c r="A12" s="181"/>
      <c r="B12" s="181"/>
      <c r="C12" s="181"/>
      <c r="D12" s="181"/>
      <c r="E12" s="181"/>
      <c r="F12" s="181"/>
      <c r="G12" s="181"/>
      <c r="H12" s="181"/>
    </row>
    <row r="13" spans="1:8" s="159" customFormat="1" ht="13.5">
      <c r="A13" s="181"/>
      <c r="B13" s="181"/>
      <c r="C13" s="181"/>
      <c r="D13" s="181"/>
      <c r="E13" s="181"/>
      <c r="F13" s="181"/>
      <c r="G13" s="181"/>
      <c r="H13" s="181"/>
    </row>
    <row r="14" spans="1:8" s="159" customFormat="1" ht="13.5">
      <c r="A14" s="181"/>
      <c r="B14" s="181"/>
      <c r="C14" s="181"/>
      <c r="D14" s="181"/>
      <c r="E14" s="181"/>
      <c r="F14" s="181"/>
      <c r="G14" s="181"/>
      <c r="H14" s="181"/>
    </row>
    <row r="15" spans="1:8" s="159" customFormat="1" ht="13.5">
      <c r="A15" s="181"/>
      <c r="B15" s="181"/>
      <c r="C15" s="181"/>
      <c r="D15" s="181"/>
      <c r="E15" s="181"/>
      <c r="F15" s="181"/>
      <c r="G15" s="181"/>
      <c r="H15" s="181"/>
    </row>
    <row r="16" spans="1:8" s="162" customFormat="1" ht="19.5" customHeight="1">
      <c r="A16" s="322" t="s">
        <v>270</v>
      </c>
      <c r="B16" s="322"/>
      <c r="C16" s="322"/>
      <c r="D16" s="322"/>
      <c r="E16" s="322"/>
      <c r="F16" s="322"/>
      <c r="G16" s="322"/>
      <c r="H16" s="322"/>
    </row>
    <row r="17" spans="1:8" s="159" customFormat="1" ht="13.5">
      <c r="A17" s="181"/>
      <c r="B17" s="181"/>
      <c r="C17" s="181"/>
      <c r="D17" s="181"/>
      <c r="E17" s="181"/>
      <c r="F17" s="181"/>
      <c r="G17" s="181"/>
      <c r="H17" s="181"/>
    </row>
    <row r="18" spans="1:8" s="159" customFormat="1" ht="74.25" customHeight="1">
      <c r="A18" s="181"/>
      <c r="B18" s="181"/>
      <c r="C18" s="181"/>
      <c r="D18" s="181"/>
      <c r="E18" s="181"/>
      <c r="F18" s="181"/>
      <c r="G18" s="181"/>
      <c r="H18" s="181"/>
    </row>
    <row r="19" spans="1:8" s="159" customFormat="1" ht="13.5">
      <c r="A19" s="181"/>
      <c r="B19" s="181"/>
      <c r="C19" s="181"/>
      <c r="D19" s="181"/>
      <c r="E19" s="181"/>
      <c r="F19" s="181"/>
      <c r="G19" s="181"/>
      <c r="H19" s="181"/>
    </row>
    <row r="20" spans="1:8" s="159" customFormat="1" ht="13.5">
      <c r="A20" s="181"/>
      <c r="B20" s="181"/>
      <c r="C20" s="181"/>
      <c r="D20" s="181"/>
      <c r="E20" s="181"/>
      <c r="F20" s="181"/>
      <c r="G20" s="181"/>
      <c r="H20" s="181"/>
    </row>
    <row r="21" spans="1:8" s="159" customFormat="1" ht="13.5">
      <c r="A21" s="181"/>
      <c r="B21" s="181"/>
      <c r="C21" s="181"/>
      <c r="D21" s="181"/>
      <c r="E21" s="181"/>
      <c r="F21" s="181"/>
      <c r="G21" s="181"/>
      <c r="H21" s="181"/>
    </row>
    <row r="22" spans="1:8" s="159" customFormat="1" ht="13.5">
      <c r="A22" s="181"/>
      <c r="B22" s="181"/>
      <c r="C22" s="181"/>
      <c r="D22" s="181"/>
      <c r="E22" s="181"/>
      <c r="F22" s="181"/>
      <c r="G22" s="181"/>
      <c r="H22" s="181"/>
    </row>
    <row r="23" spans="1:8" s="159" customFormat="1" ht="13.5">
      <c r="A23" s="181"/>
      <c r="B23" s="181"/>
      <c r="C23" s="181"/>
      <c r="D23" s="181"/>
      <c r="E23" s="181"/>
      <c r="F23" s="181"/>
      <c r="G23" s="181"/>
      <c r="H23" s="181"/>
    </row>
    <row r="24" spans="1:8" s="159" customFormat="1" ht="13.5">
      <c r="A24" s="181"/>
      <c r="B24" s="181"/>
      <c r="C24" s="181"/>
      <c r="D24" s="181"/>
      <c r="E24" s="181"/>
      <c r="F24" s="181"/>
      <c r="G24" s="181"/>
      <c r="H24" s="181"/>
    </row>
    <row r="25" spans="1:8" s="159" customFormat="1" ht="13.5">
      <c r="A25" s="181"/>
      <c r="B25" s="181"/>
      <c r="C25" s="181"/>
      <c r="D25" s="181"/>
      <c r="E25" s="181"/>
      <c r="F25" s="181"/>
      <c r="G25" s="181"/>
      <c r="H25" s="181"/>
    </row>
    <row r="26" spans="1:8" s="159" customFormat="1" ht="13.5">
      <c r="A26" s="181"/>
      <c r="B26" s="181"/>
      <c r="C26" s="181"/>
      <c r="D26" s="181"/>
      <c r="E26" s="181"/>
      <c r="F26" s="181"/>
      <c r="G26" s="181"/>
      <c r="H26" s="181"/>
    </row>
    <row r="27" spans="1:8" s="159" customFormat="1" ht="13.5">
      <c r="A27" s="181"/>
      <c r="B27" s="181"/>
      <c r="C27" s="181"/>
      <c r="D27" s="181"/>
      <c r="E27" s="181"/>
      <c r="F27" s="181"/>
      <c r="G27" s="181"/>
      <c r="H27" s="181"/>
    </row>
    <row r="28" spans="1:8" s="159" customFormat="1" ht="13.5">
      <c r="A28" s="181"/>
      <c r="B28" s="181"/>
      <c r="C28" s="181"/>
      <c r="D28" s="181"/>
      <c r="E28" s="181"/>
      <c r="F28" s="181"/>
      <c r="G28" s="181"/>
      <c r="H28" s="181"/>
    </row>
    <row r="29" spans="1:8" s="163" customFormat="1" ht="39.950000000000003" customHeight="1">
      <c r="A29" s="323" t="s">
        <v>268</v>
      </c>
      <c r="B29" s="323"/>
      <c r="C29" s="323"/>
      <c r="D29" s="323"/>
      <c r="E29" s="323"/>
      <c r="F29" s="323"/>
      <c r="G29" s="323"/>
      <c r="H29" s="323"/>
    </row>
    <row r="30" spans="1:8" s="164" customFormat="1" ht="39.950000000000003" customHeight="1">
      <c r="A30" s="318" t="s">
        <v>269</v>
      </c>
      <c r="B30" s="318"/>
      <c r="C30" s="318"/>
      <c r="D30" s="318"/>
      <c r="E30" s="318"/>
      <c r="F30" s="318"/>
      <c r="G30" s="318"/>
      <c r="H30" s="318"/>
    </row>
    <row r="31" spans="1:8" s="159" customFormat="1" ht="13.5">
      <c r="A31" s="181"/>
      <c r="B31" s="181"/>
      <c r="C31" s="181"/>
      <c r="D31" s="181"/>
      <c r="E31" s="181"/>
      <c r="F31" s="181"/>
      <c r="G31" s="181"/>
      <c r="H31" s="181"/>
    </row>
    <row r="32" spans="1:8" s="159" customFormat="1" ht="13.5">
      <c r="A32" s="181"/>
      <c r="B32" s="181"/>
      <c r="C32" s="181"/>
      <c r="D32" s="181"/>
      <c r="E32" s="181"/>
      <c r="F32" s="181"/>
      <c r="G32" s="181"/>
      <c r="H32" s="181"/>
    </row>
  </sheetData>
  <mergeCells count="6">
    <mergeCell ref="A30:H30"/>
    <mergeCell ref="A3:H3"/>
    <mergeCell ref="A4:H4"/>
    <mergeCell ref="A5:H5"/>
    <mergeCell ref="A16:H16"/>
    <mergeCell ref="A29:H29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"/>
  <sheetViews>
    <sheetView view="pageBreakPreview" zoomScaleNormal="100" zoomScaleSheetLayoutView="100" workbookViewId="0">
      <selection activeCell="D14" sqref="D14"/>
    </sheetView>
  </sheetViews>
  <sheetFormatPr defaultRowHeight="16.5"/>
  <cols>
    <col min="1" max="12" width="6.125" customWidth="1"/>
  </cols>
  <sheetData>
    <row r="1" spans="1:12" s="165" customFormat="1" ht="47.25" customHeight="1"/>
    <row r="2" spans="1:12" s="165" customFormat="1" ht="15" customHeight="1">
      <c r="A2" s="166"/>
      <c r="B2" s="167"/>
      <c r="C2" s="167"/>
      <c r="D2" s="167"/>
      <c r="F2" s="166"/>
      <c r="G2" s="166"/>
      <c r="H2" s="166"/>
      <c r="I2" s="167"/>
      <c r="J2" s="167"/>
      <c r="K2" s="167"/>
      <c r="L2" s="166"/>
    </row>
    <row r="3" spans="1:12" s="165" customFormat="1" ht="78.75" customHeight="1">
      <c r="A3" s="166"/>
      <c r="B3" s="171"/>
      <c r="C3" s="172"/>
      <c r="D3" s="172"/>
      <c r="E3" s="172"/>
      <c r="F3" s="172"/>
      <c r="G3" s="172"/>
      <c r="H3" s="172"/>
      <c r="I3" s="172"/>
      <c r="J3" s="172"/>
      <c r="K3" s="173"/>
      <c r="L3" s="166"/>
    </row>
    <row r="4" spans="1:12" s="165" customFormat="1" ht="22.5">
      <c r="A4" s="168"/>
      <c r="B4" s="174"/>
      <c r="C4" s="172"/>
      <c r="D4" s="169" t="s">
        <v>271</v>
      </c>
      <c r="E4" s="172"/>
      <c r="F4" s="175"/>
      <c r="G4" s="175"/>
      <c r="H4" s="175"/>
      <c r="I4" s="175"/>
      <c r="J4" s="175"/>
      <c r="K4" s="176"/>
      <c r="L4" s="166"/>
    </row>
    <row r="5" spans="1:12" s="165" customFormat="1" ht="45" customHeight="1">
      <c r="A5" s="168"/>
      <c r="B5" s="174"/>
      <c r="C5" s="172"/>
      <c r="D5" s="170"/>
      <c r="E5" s="172"/>
      <c r="F5" s="175"/>
      <c r="G5" s="175"/>
      <c r="H5" s="175"/>
      <c r="I5" s="175"/>
      <c r="J5" s="175"/>
      <c r="K5" s="176"/>
      <c r="L5" s="166"/>
    </row>
    <row r="6" spans="1:12" s="165" customFormat="1" ht="22.5">
      <c r="A6" s="168"/>
      <c r="B6" s="174"/>
      <c r="C6" s="172"/>
      <c r="D6" s="169" t="s">
        <v>272</v>
      </c>
      <c r="E6" s="172"/>
      <c r="F6" s="175"/>
      <c r="G6" s="175"/>
      <c r="H6" s="175"/>
      <c r="I6" s="175"/>
      <c r="J6" s="175"/>
      <c r="K6" s="176"/>
      <c r="L6" s="166"/>
    </row>
    <row r="7" spans="1:12" s="165" customFormat="1" ht="49.5" customHeight="1">
      <c r="A7" s="168"/>
      <c r="B7" s="174"/>
      <c r="C7" s="172"/>
      <c r="D7" s="170"/>
      <c r="E7" s="172"/>
      <c r="F7" s="175"/>
      <c r="G7" s="175"/>
      <c r="H7" s="175"/>
      <c r="I7" s="175"/>
      <c r="J7" s="175"/>
      <c r="K7" s="176"/>
      <c r="L7" s="166"/>
    </row>
    <row r="8" spans="1:12" s="165" customFormat="1" ht="22.5">
      <c r="A8" s="168"/>
      <c r="B8" s="174"/>
      <c r="C8" s="172"/>
      <c r="D8" s="169" t="s">
        <v>273</v>
      </c>
      <c r="E8" s="172"/>
      <c r="F8" s="175"/>
      <c r="G8" s="175"/>
      <c r="H8" s="175"/>
      <c r="I8" s="175"/>
      <c r="J8" s="175"/>
      <c r="K8" s="176"/>
      <c r="L8" s="166"/>
    </row>
    <row r="9" spans="1:12" s="165" customFormat="1" ht="45.75" customHeight="1">
      <c r="A9" s="168"/>
      <c r="B9" s="174"/>
      <c r="C9" s="172"/>
      <c r="D9" s="170"/>
      <c r="E9" s="172"/>
      <c r="F9" s="175"/>
      <c r="G9" s="175"/>
      <c r="H9" s="175"/>
      <c r="I9" s="175"/>
      <c r="J9" s="175"/>
      <c r="K9" s="176"/>
      <c r="L9" s="166"/>
    </row>
    <row r="10" spans="1:12" s="165" customFormat="1" ht="22.5" customHeight="1">
      <c r="A10" s="168"/>
      <c r="B10" s="174"/>
      <c r="C10" s="172"/>
      <c r="D10" s="169" t="s">
        <v>274</v>
      </c>
      <c r="E10" s="172"/>
      <c r="F10" s="175"/>
      <c r="G10" s="175"/>
      <c r="H10" s="175"/>
      <c r="I10" s="175"/>
      <c r="J10" s="175"/>
      <c r="K10" s="176"/>
      <c r="L10" s="166"/>
    </row>
    <row r="11" spans="1:12" s="165" customFormat="1" ht="46.5" customHeight="1">
      <c r="A11" s="168"/>
      <c r="B11" s="174"/>
      <c r="C11" s="172"/>
      <c r="D11" s="170"/>
      <c r="E11" s="172"/>
      <c r="F11" s="175"/>
      <c r="G11" s="175"/>
      <c r="H11" s="175"/>
      <c r="I11" s="175"/>
      <c r="J11" s="175"/>
      <c r="K11" s="176"/>
      <c r="L11" s="166"/>
    </row>
    <row r="12" spans="1:12" s="165" customFormat="1" ht="22.5" customHeight="1">
      <c r="A12" s="168"/>
      <c r="B12" s="174"/>
      <c r="C12" s="172"/>
      <c r="D12" s="169" t="s">
        <v>275</v>
      </c>
      <c r="E12" s="172"/>
      <c r="F12" s="175"/>
      <c r="G12" s="175"/>
      <c r="H12" s="175"/>
      <c r="I12" s="175"/>
      <c r="J12" s="175"/>
      <c r="K12" s="176"/>
      <c r="L12" s="166"/>
    </row>
    <row r="13" spans="1:12" s="165" customFormat="1" ht="46.5" customHeight="1">
      <c r="A13" s="168"/>
      <c r="B13" s="174"/>
      <c r="C13" s="172"/>
      <c r="D13" s="170"/>
      <c r="E13" s="172"/>
      <c r="F13" s="175"/>
      <c r="G13" s="175"/>
      <c r="H13" s="175"/>
      <c r="I13" s="175"/>
      <c r="J13" s="175"/>
      <c r="K13" s="176"/>
      <c r="L13" s="166"/>
    </row>
    <row r="14" spans="1:12" s="165" customFormat="1" ht="22.5" customHeight="1">
      <c r="A14" s="168"/>
      <c r="B14" s="174"/>
      <c r="C14" s="172"/>
      <c r="D14" s="169" t="s">
        <v>393</v>
      </c>
      <c r="E14" s="172"/>
      <c r="F14" s="175"/>
      <c r="G14" s="175"/>
      <c r="H14" s="175"/>
      <c r="I14" s="175"/>
      <c r="J14" s="175"/>
      <c r="K14" s="176"/>
      <c r="L14" s="166"/>
    </row>
    <row r="15" spans="1:12" s="165" customFormat="1" ht="72.75" customHeight="1">
      <c r="A15" s="166"/>
      <c r="B15" s="177"/>
      <c r="C15" s="178"/>
      <c r="D15" s="178"/>
      <c r="E15" s="178"/>
      <c r="F15" s="178"/>
      <c r="G15" s="178"/>
      <c r="H15" s="178"/>
      <c r="I15" s="178"/>
      <c r="J15" s="178"/>
      <c r="K15" s="179"/>
      <c r="L15" s="166"/>
    </row>
  </sheetData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7"/>
  <sheetViews>
    <sheetView view="pageBreakPreview" zoomScaleNormal="100" zoomScaleSheetLayoutView="100" workbookViewId="0">
      <selection activeCell="F4" sqref="F4"/>
    </sheetView>
  </sheetViews>
  <sheetFormatPr defaultRowHeight="16.5"/>
  <cols>
    <col min="1" max="1" width="2.5" style="165" customWidth="1"/>
    <col min="2" max="2" width="15.625" style="165" customWidth="1"/>
    <col min="3" max="3" width="20.25" style="165" customWidth="1"/>
    <col min="4" max="4" width="10.25" style="165" customWidth="1"/>
    <col min="5" max="5" width="17.375" style="165" customWidth="1"/>
    <col min="6" max="6" width="19" style="165" customWidth="1"/>
  </cols>
  <sheetData>
    <row r="1" spans="1:6" ht="39.950000000000003" customHeight="1">
      <c r="A1" s="324" t="s">
        <v>276</v>
      </c>
      <c r="B1" s="325"/>
      <c r="C1" s="325"/>
      <c r="D1" s="325"/>
      <c r="E1" s="325"/>
      <c r="F1" s="325"/>
    </row>
    <row r="2" spans="1:6" ht="60" customHeight="1">
      <c r="A2" s="182"/>
      <c r="B2" s="183" t="s">
        <v>277</v>
      </c>
      <c r="C2" s="208" t="s">
        <v>295</v>
      </c>
      <c r="D2" s="184"/>
      <c r="E2" s="184"/>
      <c r="F2" s="185"/>
    </row>
    <row r="3" spans="1:6" ht="60" customHeight="1">
      <c r="A3" s="182"/>
      <c r="B3" s="186" t="s">
        <v>278</v>
      </c>
      <c r="C3" s="187">
        <f>설계명세서!H45</f>
        <v>156238200</v>
      </c>
      <c r="D3" s="188" t="s">
        <v>279</v>
      </c>
      <c r="E3" s="188"/>
      <c r="F3" s="189"/>
    </row>
    <row r="4" spans="1:6" ht="30" customHeight="1">
      <c r="A4" s="182"/>
      <c r="B4" s="326" t="s">
        <v>280</v>
      </c>
      <c r="C4" s="190" t="s">
        <v>281</v>
      </c>
      <c r="D4" s="191"/>
      <c r="E4" s="192" t="s">
        <v>282</v>
      </c>
      <c r="F4" s="193">
        <f>C3</f>
        <v>156238200</v>
      </c>
    </row>
    <row r="5" spans="1:6" ht="30" customHeight="1">
      <c r="A5" s="182"/>
      <c r="B5" s="327"/>
      <c r="C5" s="194" t="s">
        <v>283</v>
      </c>
      <c r="D5" s="195"/>
      <c r="E5" s="196" t="s">
        <v>284</v>
      </c>
      <c r="F5" s="197"/>
    </row>
    <row r="6" spans="1:6" ht="60" customHeight="1">
      <c r="A6" s="182"/>
      <c r="B6" s="198" t="s">
        <v>285</v>
      </c>
      <c r="C6" s="199" t="s">
        <v>297</v>
      </c>
      <c r="D6" s="200"/>
      <c r="E6" s="200"/>
      <c r="F6" s="201"/>
    </row>
    <row r="7" spans="1:6" ht="60" customHeight="1">
      <c r="A7" s="182"/>
      <c r="B7" s="198" t="s">
        <v>286</v>
      </c>
      <c r="C7" s="202" t="s">
        <v>396</v>
      </c>
      <c r="D7" s="203"/>
      <c r="E7" s="203"/>
      <c r="F7" s="201"/>
    </row>
    <row r="8" spans="1:6" ht="60" customHeight="1">
      <c r="A8" s="182"/>
      <c r="B8" s="198" t="s">
        <v>287</v>
      </c>
      <c r="C8" s="202" t="s">
        <v>288</v>
      </c>
      <c r="D8" s="203"/>
      <c r="E8" s="203"/>
      <c r="F8" s="201"/>
    </row>
    <row r="9" spans="1:6" ht="60" customHeight="1">
      <c r="A9" s="182"/>
      <c r="B9" s="198" t="s">
        <v>289</v>
      </c>
      <c r="C9" s="202" t="s">
        <v>290</v>
      </c>
      <c r="D9" s="203"/>
      <c r="E9" s="203"/>
      <c r="F9" s="201"/>
    </row>
    <row r="10" spans="1:6" ht="60" customHeight="1">
      <c r="A10" s="182"/>
      <c r="B10" s="198" t="s">
        <v>291</v>
      </c>
      <c r="C10" s="202" t="s">
        <v>292</v>
      </c>
      <c r="D10" s="203"/>
      <c r="E10" s="203"/>
      <c r="F10" s="201"/>
    </row>
    <row r="11" spans="1:6" ht="60" customHeight="1">
      <c r="A11" s="182"/>
      <c r="B11" s="198" t="s">
        <v>293</v>
      </c>
      <c r="C11" s="202" t="s">
        <v>290</v>
      </c>
      <c r="D11" s="203"/>
      <c r="E11" s="203"/>
      <c r="F11" s="201"/>
    </row>
    <row r="12" spans="1:6" ht="60" customHeight="1">
      <c r="A12" s="182"/>
      <c r="B12" s="204" t="s">
        <v>294</v>
      </c>
      <c r="C12" s="328" t="s">
        <v>394</v>
      </c>
      <c r="D12" s="329"/>
      <c r="E12" s="329"/>
      <c r="F12" s="330"/>
    </row>
    <row r="16" spans="1:6">
      <c r="A16" s="205"/>
      <c r="B16" s="206"/>
      <c r="C16" s="206"/>
      <c r="D16" s="206"/>
      <c r="E16" s="206"/>
      <c r="F16" s="206"/>
    </row>
    <row r="17" spans="2:6">
      <c r="B17" s="207"/>
      <c r="C17" s="207"/>
      <c r="D17" s="207"/>
      <c r="E17" s="207"/>
      <c r="F17" s="207"/>
    </row>
  </sheetData>
  <mergeCells count="3">
    <mergeCell ref="A1:F1"/>
    <mergeCell ref="B4:B5"/>
    <mergeCell ref="C12:F1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50"/>
  <sheetViews>
    <sheetView view="pageBreakPreview" zoomScaleNormal="100" zoomScaleSheetLayoutView="100" workbookViewId="0">
      <selection activeCell="H5" sqref="H5"/>
    </sheetView>
  </sheetViews>
  <sheetFormatPr defaultRowHeight="16.5"/>
  <cols>
    <col min="1" max="5" width="2.125" style="237" customWidth="1"/>
    <col min="6" max="6" width="11.5" style="237" customWidth="1"/>
    <col min="7" max="7" width="2.5" style="239" customWidth="1"/>
    <col min="8" max="8" width="16.5" style="243" customWidth="1"/>
    <col min="9" max="12" width="2.125" style="237" customWidth="1"/>
    <col min="13" max="13" width="17.75" style="237" customWidth="1"/>
    <col min="14" max="14" width="2.25" style="237" customWidth="1"/>
    <col min="15" max="15" width="16.75" style="243" customWidth="1"/>
  </cols>
  <sheetData>
    <row r="1" spans="1:15" ht="22.5">
      <c r="A1" s="209" t="s">
        <v>298</v>
      </c>
      <c r="B1" s="210"/>
      <c r="C1" s="211"/>
      <c r="D1" s="211"/>
      <c r="E1" s="211"/>
      <c r="F1" s="211"/>
      <c r="G1" s="212"/>
      <c r="H1" s="213"/>
      <c r="I1" s="211"/>
      <c r="J1" s="211"/>
      <c r="K1" s="211"/>
      <c r="L1" s="211"/>
      <c r="M1" s="211"/>
      <c r="N1" s="211"/>
      <c r="O1" s="213"/>
    </row>
    <row r="2" spans="1:15">
      <c r="A2" s="214"/>
      <c r="B2" s="215"/>
      <c r="C2" s="216"/>
      <c r="D2" s="216"/>
      <c r="E2" s="216"/>
      <c r="F2" s="216"/>
      <c r="G2" s="212"/>
      <c r="H2" s="217"/>
      <c r="I2" s="216"/>
      <c r="J2" s="216"/>
      <c r="K2" s="216"/>
      <c r="L2" s="216"/>
      <c r="M2" s="216"/>
      <c r="N2" s="216"/>
      <c r="O2" s="218"/>
    </row>
    <row r="3" spans="1:15" ht="21.95" customHeight="1">
      <c r="A3" s="216"/>
      <c r="B3" s="215" t="s">
        <v>321</v>
      </c>
      <c r="C3" s="215"/>
      <c r="D3" s="215"/>
      <c r="E3" s="215"/>
      <c r="F3" s="215"/>
      <c r="G3" s="219"/>
      <c r="H3" s="220"/>
      <c r="I3" s="215"/>
      <c r="J3" s="215"/>
      <c r="K3" s="215"/>
      <c r="L3" s="215"/>
      <c r="M3" s="215"/>
      <c r="O3" s="250" t="s">
        <v>335</v>
      </c>
    </row>
    <row r="4" spans="1:15" ht="21.95" customHeight="1">
      <c r="A4" s="214"/>
      <c r="B4" s="215"/>
      <c r="C4" s="215"/>
      <c r="D4" s="215"/>
      <c r="E4" s="215"/>
      <c r="F4" s="215"/>
      <c r="G4" s="219"/>
      <c r="H4" s="220"/>
      <c r="I4" s="215"/>
      <c r="J4" s="215"/>
      <c r="K4" s="215"/>
      <c r="L4" s="215"/>
      <c r="M4" s="215"/>
      <c r="N4" s="215"/>
      <c r="O4" s="220"/>
    </row>
    <row r="5" spans="1:15" ht="21.95" customHeight="1">
      <c r="A5" s="214"/>
      <c r="B5" s="215" t="s">
        <v>299</v>
      </c>
      <c r="C5" s="215"/>
      <c r="D5" s="215"/>
      <c r="E5" s="215"/>
      <c r="F5" s="215"/>
      <c r="G5" s="221" t="s">
        <v>107</v>
      </c>
      <c r="H5" s="245">
        <f>H11</f>
        <v>156238200</v>
      </c>
      <c r="I5" s="215"/>
      <c r="J5" s="215"/>
      <c r="K5" s="215"/>
      <c r="L5" s="215"/>
      <c r="M5" s="246"/>
      <c r="N5" s="246"/>
      <c r="O5" s="248" t="s">
        <v>300</v>
      </c>
    </row>
    <row r="6" spans="1:15" ht="21.95" customHeight="1">
      <c r="A6" s="214"/>
      <c r="B6" s="215"/>
      <c r="C6" s="215"/>
      <c r="D6" s="215"/>
      <c r="E6" s="215"/>
      <c r="F6" s="215"/>
      <c r="G6" s="219"/>
      <c r="H6" s="220"/>
      <c r="I6" s="215"/>
      <c r="J6" s="215"/>
      <c r="K6" s="215"/>
      <c r="L6" s="215"/>
      <c r="M6" s="247"/>
      <c r="N6" s="247"/>
      <c r="O6" s="249" t="s">
        <v>301</v>
      </c>
    </row>
    <row r="7" spans="1:15" ht="30" customHeight="1">
      <c r="A7" s="214"/>
      <c r="B7" s="222" t="s">
        <v>302</v>
      </c>
      <c r="C7" s="222"/>
      <c r="D7" s="222"/>
      <c r="E7" s="222"/>
      <c r="F7" s="222"/>
      <c r="G7" s="223" t="s">
        <v>107</v>
      </c>
      <c r="H7" s="224">
        <f>H11</f>
        <v>156238200</v>
      </c>
      <c r="I7" s="222"/>
      <c r="J7" s="222"/>
      <c r="K7" s="222"/>
      <c r="L7" s="222"/>
      <c r="M7" s="222"/>
      <c r="N7" s="222"/>
      <c r="O7" s="225"/>
    </row>
    <row r="8" spans="1:15" ht="30" customHeight="1">
      <c r="A8" s="214"/>
      <c r="B8" s="222"/>
      <c r="C8" s="222" t="s">
        <v>303</v>
      </c>
      <c r="D8" s="222"/>
      <c r="E8" s="222"/>
      <c r="F8" s="222"/>
      <c r="G8" s="226" t="s">
        <v>107</v>
      </c>
      <c r="H8" s="227"/>
      <c r="I8" s="222"/>
      <c r="J8" s="222"/>
      <c r="K8" s="222" t="s">
        <v>304</v>
      </c>
      <c r="L8" s="222"/>
      <c r="M8" s="222"/>
      <c r="N8" s="223" t="s">
        <v>107</v>
      </c>
      <c r="O8" s="228">
        <f>설계명세서!H25</f>
        <v>43461300</v>
      </c>
    </row>
    <row r="9" spans="1:15" ht="30" customHeight="1">
      <c r="A9" s="214"/>
      <c r="B9" s="222"/>
      <c r="C9" s="222" t="s">
        <v>305</v>
      </c>
      <c r="D9" s="222"/>
      <c r="E9" s="222"/>
      <c r="F9" s="222"/>
      <c r="G9" s="226" t="s">
        <v>107</v>
      </c>
      <c r="H9" s="227"/>
      <c r="I9" s="222"/>
      <c r="J9" s="222"/>
      <c r="K9" s="222"/>
      <c r="L9" s="222" t="s">
        <v>306</v>
      </c>
      <c r="M9" s="222"/>
      <c r="N9" s="226" t="s">
        <v>107</v>
      </c>
      <c r="O9" s="227">
        <f>설계명세서!H26</f>
        <v>29321100</v>
      </c>
    </row>
    <row r="10" spans="1:15" ht="30" customHeight="1">
      <c r="A10" s="214"/>
      <c r="B10" s="222" t="s">
        <v>307</v>
      </c>
      <c r="C10" s="222"/>
      <c r="D10" s="222"/>
      <c r="E10" s="222"/>
      <c r="F10" s="222"/>
      <c r="G10" s="226" t="s">
        <v>107</v>
      </c>
      <c r="H10" s="227"/>
      <c r="I10" s="222"/>
      <c r="J10" s="222"/>
      <c r="K10" s="222"/>
      <c r="L10" s="222" t="s">
        <v>308</v>
      </c>
      <c r="M10" s="222"/>
      <c r="N10" s="226" t="s">
        <v>107</v>
      </c>
      <c r="O10" s="227">
        <f>설계명세서!H31</f>
        <v>1955013.4</v>
      </c>
    </row>
    <row r="11" spans="1:15" ht="30" customHeight="1">
      <c r="A11" s="214"/>
      <c r="B11" s="222" t="s">
        <v>309</v>
      </c>
      <c r="C11" s="222"/>
      <c r="D11" s="222"/>
      <c r="E11" s="222"/>
      <c r="F11" s="222"/>
      <c r="G11" s="226" t="s">
        <v>107</v>
      </c>
      <c r="H11" s="227">
        <f>H12+H24+O8+O19+O20</f>
        <v>156238200</v>
      </c>
      <c r="I11" s="222"/>
      <c r="J11" s="222"/>
      <c r="K11" s="222"/>
      <c r="L11" s="222" t="s">
        <v>310</v>
      </c>
      <c r="M11" s="222"/>
      <c r="N11" s="226" t="s">
        <v>107</v>
      </c>
      <c r="O11" s="227">
        <f>설계명세서!H32</f>
        <v>417421.78</v>
      </c>
    </row>
    <row r="12" spans="1:15" ht="30" customHeight="1">
      <c r="A12" s="214"/>
      <c r="B12" s="222"/>
      <c r="C12" s="222" t="s">
        <v>311</v>
      </c>
      <c r="D12" s="222"/>
      <c r="E12" s="222"/>
      <c r="F12" s="222"/>
      <c r="G12" s="226" t="s">
        <v>107</v>
      </c>
      <c r="H12" s="227">
        <f>H21</f>
        <v>36341700</v>
      </c>
      <c r="I12" s="222"/>
      <c r="J12" s="222"/>
      <c r="K12" s="222"/>
      <c r="L12" s="222" t="s">
        <v>312</v>
      </c>
      <c r="M12" s="222"/>
      <c r="N12" s="226" t="s">
        <v>107</v>
      </c>
      <c r="O12" s="227">
        <f>설계명세서!H33</f>
        <v>812161.4</v>
      </c>
    </row>
    <row r="13" spans="1:15" ht="30" customHeight="1">
      <c r="A13" s="214"/>
      <c r="B13" s="222"/>
      <c r="C13" s="222" t="s">
        <v>322</v>
      </c>
      <c r="D13" s="222"/>
      <c r="E13" s="222"/>
      <c r="F13" s="222"/>
      <c r="G13" s="226" t="s">
        <v>107</v>
      </c>
      <c r="H13" s="229"/>
      <c r="I13" s="222"/>
      <c r="J13" s="222"/>
      <c r="K13" s="222"/>
      <c r="L13" s="222" t="s">
        <v>313</v>
      </c>
      <c r="M13" s="222"/>
      <c r="N13" s="226" t="s">
        <v>107</v>
      </c>
      <c r="O13" s="227">
        <f>설계명세서!H34</f>
        <v>1189577.5799999998</v>
      </c>
    </row>
    <row r="14" spans="1:15" ht="30" customHeight="1">
      <c r="A14" s="214"/>
      <c r="B14" s="222"/>
      <c r="C14" s="222"/>
      <c r="D14" s="222"/>
      <c r="E14" s="222" t="s">
        <v>323</v>
      </c>
      <c r="F14" s="222"/>
      <c r="G14" s="226" t="s">
        <v>107</v>
      </c>
      <c r="H14" s="227"/>
      <c r="I14" s="222"/>
      <c r="J14" s="222"/>
      <c r="K14" s="222"/>
      <c r="L14" s="222" t="s">
        <v>314</v>
      </c>
      <c r="M14" s="222"/>
      <c r="N14" s="226" t="s">
        <v>107</v>
      </c>
      <c r="O14" s="227">
        <f>설계명세서!H35</f>
        <v>53196.5717</v>
      </c>
    </row>
    <row r="15" spans="1:15" ht="30" customHeight="1">
      <c r="A15" s="214"/>
      <c r="B15" s="222"/>
      <c r="C15" s="222"/>
      <c r="D15" s="222"/>
      <c r="E15" s="222" t="s">
        <v>324</v>
      </c>
      <c r="F15" s="222"/>
      <c r="G15" s="226" t="s">
        <v>107</v>
      </c>
      <c r="H15" s="227"/>
      <c r="I15" s="222"/>
      <c r="J15" s="222"/>
      <c r="K15" s="222"/>
      <c r="L15" s="222" t="s">
        <v>315</v>
      </c>
      <c r="M15" s="222"/>
      <c r="N15" s="226" t="s">
        <v>107</v>
      </c>
      <c r="O15" s="227">
        <f>설계명세서!H36</f>
        <v>1098806.6000000001</v>
      </c>
    </row>
    <row r="16" spans="1:15" ht="30" customHeight="1">
      <c r="A16" s="214"/>
      <c r="B16" s="222"/>
      <c r="C16" s="222" t="s">
        <v>325</v>
      </c>
      <c r="D16" s="222"/>
      <c r="E16" s="222"/>
      <c r="F16" s="222"/>
      <c r="G16" s="226" t="s">
        <v>107</v>
      </c>
      <c r="H16" s="227"/>
      <c r="I16" s="222"/>
      <c r="J16" s="222"/>
      <c r="K16" s="222"/>
      <c r="L16" s="222" t="s">
        <v>316</v>
      </c>
      <c r="M16" s="222"/>
      <c r="N16" s="226" t="s">
        <v>107</v>
      </c>
      <c r="O16" s="227">
        <f>설계명세서!H37</f>
        <v>1043037.1599999999</v>
      </c>
    </row>
    <row r="17" spans="1:15" ht="30" customHeight="1">
      <c r="A17" s="214"/>
      <c r="B17" s="222"/>
      <c r="C17" s="222"/>
      <c r="D17" s="222"/>
      <c r="E17" s="222" t="s">
        <v>326</v>
      </c>
      <c r="F17" s="222"/>
      <c r="G17" s="226" t="s">
        <v>107</v>
      </c>
      <c r="H17" s="227"/>
      <c r="I17" s="222"/>
      <c r="J17" s="222"/>
      <c r="K17" s="222"/>
      <c r="L17" s="222" t="s">
        <v>334</v>
      </c>
      <c r="M17" s="222"/>
      <c r="N17" s="226" t="s">
        <v>107</v>
      </c>
      <c r="O17" s="227">
        <f>설계명세서!H38</f>
        <v>2041865.9999999998</v>
      </c>
    </row>
    <row r="18" spans="1:15" ht="30" customHeight="1">
      <c r="A18" s="214"/>
      <c r="B18" s="222"/>
      <c r="C18" s="222"/>
      <c r="D18" s="222"/>
      <c r="E18" s="222" t="s">
        <v>327</v>
      </c>
      <c r="F18" s="222"/>
      <c r="G18" s="226" t="s">
        <v>107</v>
      </c>
      <c r="H18" s="227"/>
      <c r="I18" s="222"/>
      <c r="J18" s="222"/>
      <c r="K18" s="222"/>
      <c r="L18" s="222" t="s">
        <v>333</v>
      </c>
      <c r="M18" s="222"/>
      <c r="N18" s="226" t="s">
        <v>107</v>
      </c>
      <c r="O18" s="227">
        <f>설계명세서!H39</f>
        <v>5529153.7999999998</v>
      </c>
    </row>
    <row r="19" spans="1:15" ht="30" customHeight="1">
      <c r="A19" s="214"/>
      <c r="B19" s="222"/>
      <c r="C19" s="222"/>
      <c r="D19" s="222" t="s">
        <v>328</v>
      </c>
      <c r="E19" s="222"/>
      <c r="F19" s="222"/>
      <c r="G19" s="226" t="s">
        <v>107</v>
      </c>
      <c r="H19" s="227"/>
      <c r="I19" s="222"/>
      <c r="J19" s="222"/>
      <c r="K19" s="222" t="s">
        <v>317</v>
      </c>
      <c r="L19" s="222"/>
      <c r="M19" s="222"/>
      <c r="N19" s="223" t="s">
        <v>107</v>
      </c>
      <c r="O19" s="228">
        <f>설계명세서!H41</f>
        <v>7958400</v>
      </c>
    </row>
    <row r="20" spans="1:15" ht="30" customHeight="1">
      <c r="A20" s="214"/>
      <c r="B20" s="222"/>
      <c r="C20" s="222"/>
      <c r="D20" s="222" t="s">
        <v>329</v>
      </c>
      <c r="E20" s="222"/>
      <c r="F20" s="222"/>
      <c r="G20" s="226" t="s">
        <v>107</v>
      </c>
      <c r="H20" s="227"/>
      <c r="I20" s="222"/>
      <c r="J20" s="222"/>
      <c r="K20" s="222" t="s">
        <v>336</v>
      </c>
      <c r="L20" s="222"/>
      <c r="M20" s="222"/>
      <c r="N20" s="226" t="s">
        <v>107</v>
      </c>
      <c r="O20" s="227">
        <f>설계명세서!H43</f>
        <v>15638600</v>
      </c>
    </row>
    <row r="21" spans="1:15" ht="30" customHeight="1">
      <c r="A21" s="214"/>
      <c r="B21" s="222"/>
      <c r="C21" s="222"/>
      <c r="D21" s="222" t="s">
        <v>330</v>
      </c>
      <c r="E21" s="222"/>
      <c r="F21" s="222"/>
      <c r="G21" s="226" t="s">
        <v>107</v>
      </c>
      <c r="H21" s="227">
        <f>설계명세서!H5</f>
        <v>36341700</v>
      </c>
      <c r="I21" s="222"/>
      <c r="J21" s="222"/>
      <c r="K21" s="222"/>
      <c r="L21" s="222"/>
      <c r="M21" s="222"/>
      <c r="N21" s="230"/>
      <c r="O21" s="225"/>
    </row>
    <row r="22" spans="1:15" ht="30" customHeight="1">
      <c r="A22" s="214"/>
      <c r="B22" s="222"/>
      <c r="C22" s="222"/>
      <c r="D22" s="222" t="s">
        <v>331</v>
      </c>
      <c r="E22" s="222"/>
      <c r="F22" s="222"/>
      <c r="G22" s="226"/>
      <c r="H22" s="227"/>
      <c r="I22" s="222"/>
      <c r="J22" s="222"/>
      <c r="K22" s="222"/>
      <c r="L22" s="222"/>
      <c r="M22" s="222"/>
      <c r="N22" s="232"/>
      <c r="O22" s="233"/>
    </row>
    <row r="23" spans="1:15" ht="30" customHeight="1">
      <c r="A23" s="214"/>
      <c r="B23" s="222"/>
      <c r="C23" s="222"/>
      <c r="D23" s="222" t="s">
        <v>332</v>
      </c>
      <c r="E23" s="222"/>
      <c r="F23" s="222"/>
      <c r="G23" s="226"/>
      <c r="H23" s="227"/>
      <c r="I23" s="222"/>
      <c r="J23" s="222"/>
      <c r="K23" s="231"/>
      <c r="L23" s="222"/>
      <c r="M23" s="222"/>
      <c r="N23" s="223"/>
      <c r="O23" s="228"/>
    </row>
    <row r="24" spans="1:15" ht="30" customHeight="1">
      <c r="A24" s="214"/>
      <c r="B24" s="222"/>
      <c r="C24" s="222" t="s">
        <v>318</v>
      </c>
      <c r="D24" s="222"/>
      <c r="E24" s="222"/>
      <c r="F24" s="222"/>
      <c r="G24" s="226" t="s">
        <v>107</v>
      </c>
      <c r="H24" s="227">
        <f>H25+H26</f>
        <v>52838200</v>
      </c>
      <c r="I24" s="222"/>
      <c r="J24" s="222"/>
      <c r="K24" s="222"/>
      <c r="L24" s="222"/>
      <c r="M24" s="222"/>
      <c r="N24" s="226"/>
      <c r="O24" s="227"/>
    </row>
    <row r="25" spans="1:15" ht="30" customHeight="1">
      <c r="A25" s="214"/>
      <c r="B25" s="222"/>
      <c r="C25" s="222"/>
      <c r="D25" s="222" t="s">
        <v>319</v>
      </c>
      <c r="E25" s="222"/>
      <c r="F25" s="222"/>
      <c r="G25" s="226" t="s">
        <v>107</v>
      </c>
      <c r="H25" s="227">
        <f>설계명세서!H13</f>
        <v>47774200</v>
      </c>
      <c r="I25" s="222"/>
      <c r="J25" s="222"/>
      <c r="K25" s="214"/>
      <c r="L25" s="214"/>
      <c r="M25" s="214"/>
      <c r="N25" s="214"/>
      <c r="O25" s="234"/>
    </row>
    <row r="26" spans="1:15" ht="30" customHeight="1">
      <c r="A26" s="214"/>
      <c r="B26" s="222"/>
      <c r="C26" s="222"/>
      <c r="D26" s="222" t="s">
        <v>320</v>
      </c>
      <c r="E26" s="222"/>
      <c r="F26" s="222"/>
      <c r="G26" s="226" t="s">
        <v>107</v>
      </c>
      <c r="H26" s="227">
        <f>설계명세서!H23</f>
        <v>5064000</v>
      </c>
      <c r="I26" s="222"/>
      <c r="J26" s="222"/>
      <c r="K26" s="215"/>
      <c r="L26" s="214"/>
      <c r="M26" s="214"/>
      <c r="N26" s="214"/>
      <c r="O26" s="234"/>
    </row>
    <row r="27" spans="1:15">
      <c r="A27" s="214"/>
      <c r="B27" s="235"/>
      <c r="C27" s="235"/>
      <c r="D27" s="222"/>
      <c r="E27" s="222"/>
      <c r="F27" s="222"/>
      <c r="G27" s="230"/>
      <c r="H27" s="222"/>
      <c r="I27" s="222"/>
      <c r="J27" s="231"/>
      <c r="K27" s="215"/>
      <c r="L27" s="214"/>
      <c r="M27" s="214"/>
      <c r="N27" s="214"/>
      <c r="O27" s="234"/>
    </row>
    <row r="28" spans="1:15">
      <c r="A28" s="214"/>
      <c r="B28" s="215"/>
      <c r="C28" s="214"/>
      <c r="D28" s="214"/>
      <c r="E28" s="214"/>
      <c r="F28" s="214"/>
      <c r="G28" s="236"/>
      <c r="H28" s="214"/>
      <c r="I28" s="222"/>
      <c r="J28" s="222"/>
      <c r="K28" s="215"/>
      <c r="L28" s="214"/>
      <c r="M28" s="214"/>
      <c r="N28" s="214"/>
      <c r="O28" s="234"/>
    </row>
    <row r="29" spans="1:15">
      <c r="B29" s="238"/>
      <c r="H29" s="237"/>
      <c r="I29" s="222"/>
      <c r="J29" s="214"/>
      <c r="K29" s="238"/>
    </row>
    <row r="30" spans="1:15">
      <c r="B30" s="238"/>
      <c r="D30" s="240"/>
      <c r="E30" s="240"/>
      <c r="F30" s="240"/>
      <c r="G30" s="241"/>
      <c r="H30" s="242"/>
      <c r="I30" s="222"/>
      <c r="J30" s="222"/>
      <c r="K30" s="238"/>
    </row>
    <row r="31" spans="1:15">
      <c r="B31" s="238"/>
      <c r="C31" s="240"/>
      <c r="D31" s="240"/>
      <c r="E31" s="240"/>
      <c r="F31" s="240"/>
      <c r="G31" s="241"/>
      <c r="H31" s="242"/>
      <c r="I31" s="222"/>
      <c r="J31" s="235"/>
    </row>
    <row r="32" spans="1:15">
      <c r="B32" s="238"/>
      <c r="C32" s="240"/>
      <c r="D32" s="240"/>
      <c r="E32" s="240"/>
      <c r="F32" s="240"/>
      <c r="G32" s="241"/>
      <c r="H32" s="242"/>
      <c r="I32" s="222"/>
      <c r="J32" s="215"/>
    </row>
    <row r="33" spans="2:10">
      <c r="B33" s="238"/>
      <c r="C33" s="240"/>
      <c r="I33" s="235"/>
      <c r="J33" s="215"/>
    </row>
    <row r="34" spans="2:10">
      <c r="B34" s="238"/>
      <c r="I34" s="215"/>
    </row>
    <row r="35" spans="2:10">
      <c r="B35" s="240"/>
      <c r="I35" s="238"/>
      <c r="J35" s="238"/>
    </row>
    <row r="36" spans="2:10">
      <c r="B36" s="240"/>
      <c r="I36" s="238"/>
      <c r="J36" s="238"/>
    </row>
    <row r="37" spans="2:10">
      <c r="B37" s="240"/>
      <c r="I37" s="238"/>
      <c r="J37" s="244"/>
    </row>
    <row r="38" spans="2:10">
      <c r="B38" s="240"/>
      <c r="I38" s="238"/>
      <c r="J38" s="244"/>
    </row>
    <row r="39" spans="2:10">
      <c r="B39" s="240"/>
      <c r="I39" s="238"/>
      <c r="J39" s="238"/>
    </row>
    <row r="40" spans="2:10">
      <c r="B40" s="240"/>
      <c r="I40" s="238"/>
      <c r="J40" s="238"/>
    </row>
    <row r="41" spans="2:10">
      <c r="I41" s="238"/>
      <c r="J41" s="238"/>
    </row>
    <row r="42" spans="2:10">
      <c r="I42" s="238"/>
      <c r="J42" s="240"/>
    </row>
    <row r="43" spans="2:10">
      <c r="I43" s="238"/>
      <c r="J43" s="240"/>
    </row>
    <row r="44" spans="2:10">
      <c r="I44" s="238"/>
      <c r="J44" s="240"/>
    </row>
    <row r="45" spans="2:10">
      <c r="I45" s="240"/>
      <c r="J45" s="240"/>
    </row>
    <row r="46" spans="2:10">
      <c r="I46" s="240"/>
      <c r="J46" s="240"/>
    </row>
    <row r="47" spans="2:10">
      <c r="I47" s="240"/>
      <c r="J47" s="240"/>
    </row>
    <row r="48" spans="2:10">
      <c r="I48" s="240"/>
    </row>
    <row r="49" spans="9:9">
      <c r="I49" s="240"/>
    </row>
    <row r="50" spans="9:9">
      <c r="I50" s="240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5"/>
  <sheetViews>
    <sheetView view="pageBreakPreview" zoomScaleNormal="100" zoomScaleSheetLayoutView="100" workbookViewId="0">
      <selection activeCell="B28" sqref="B28"/>
    </sheetView>
  </sheetViews>
  <sheetFormatPr defaultRowHeight="16.5"/>
  <cols>
    <col min="1" max="1" width="2.5" style="257" customWidth="1"/>
    <col min="2" max="3" width="1.75" style="257" customWidth="1"/>
    <col min="4" max="4" width="6.125" style="257" customWidth="1"/>
    <col min="5" max="5" width="22.875" style="257" customWidth="1"/>
    <col min="6" max="6" width="7.375" style="257" customWidth="1"/>
    <col min="7" max="7" width="5.25" style="257" customWidth="1"/>
    <col min="8" max="8" width="39.25" style="257" customWidth="1"/>
  </cols>
  <sheetData>
    <row r="1" spans="1:8" ht="20.25">
      <c r="A1" s="251" t="s">
        <v>337</v>
      </c>
      <c r="B1" s="251"/>
      <c r="C1" s="251"/>
      <c r="D1" s="252"/>
      <c r="E1" s="253"/>
      <c r="F1" s="253"/>
      <c r="G1" s="254"/>
      <c r="H1" s="254"/>
    </row>
    <row r="2" spans="1:8">
      <c r="A2" s="255"/>
      <c r="B2" s="255"/>
      <c r="C2" s="255"/>
      <c r="D2" s="255"/>
      <c r="E2" s="255"/>
      <c r="F2" s="255"/>
      <c r="G2" s="255"/>
      <c r="H2" s="255"/>
    </row>
    <row r="3" spans="1:8">
      <c r="A3" s="255"/>
      <c r="B3" s="256" t="s">
        <v>340</v>
      </c>
      <c r="C3" s="256"/>
      <c r="E3" s="256"/>
      <c r="F3" s="256"/>
      <c r="G3" s="256"/>
      <c r="H3" s="256"/>
    </row>
    <row r="4" spans="1:8">
      <c r="A4" s="255"/>
      <c r="B4" s="256"/>
      <c r="C4" s="256"/>
      <c r="E4" s="256"/>
      <c r="F4" s="256"/>
      <c r="G4" s="256"/>
      <c r="H4" s="256"/>
    </row>
    <row r="5" spans="1:8">
      <c r="A5" s="255"/>
      <c r="B5" s="256" t="s">
        <v>341</v>
      </c>
      <c r="C5" s="256"/>
      <c r="E5" s="256"/>
      <c r="F5" s="256"/>
      <c r="G5" s="256"/>
      <c r="H5" s="256"/>
    </row>
    <row r="6" spans="1:8">
      <c r="A6" s="255"/>
      <c r="B6" s="256"/>
      <c r="C6" s="256"/>
      <c r="E6" s="256"/>
      <c r="F6" s="256"/>
      <c r="G6" s="256"/>
      <c r="H6" s="256"/>
    </row>
    <row r="7" spans="1:8" ht="49.5" customHeight="1">
      <c r="A7" s="255"/>
      <c r="B7" s="258" t="s">
        <v>342</v>
      </c>
      <c r="C7" s="258"/>
      <c r="E7" s="331" t="s">
        <v>338</v>
      </c>
      <c r="F7" s="331"/>
      <c r="G7" s="331"/>
      <c r="H7" s="331"/>
    </row>
    <row r="8" spans="1:8">
      <c r="A8" s="255"/>
      <c r="B8" s="255"/>
      <c r="C8" s="255"/>
      <c r="D8" s="256"/>
      <c r="E8" s="256"/>
      <c r="F8" s="256"/>
      <c r="G8" s="256"/>
      <c r="H8" s="256"/>
    </row>
    <row r="9" spans="1:8">
      <c r="A9" s="255"/>
      <c r="B9" s="255" t="s">
        <v>355</v>
      </c>
      <c r="C9" s="255"/>
      <c r="D9" s="256"/>
      <c r="E9" s="256"/>
      <c r="F9" s="256"/>
      <c r="G9" s="256"/>
      <c r="H9" s="256"/>
    </row>
    <row r="10" spans="1:8">
      <c r="A10" s="255"/>
      <c r="B10" s="255"/>
      <c r="C10" s="255"/>
      <c r="D10" s="256"/>
      <c r="E10" s="256"/>
      <c r="F10" s="256"/>
      <c r="G10" s="256"/>
      <c r="H10" s="256"/>
    </row>
    <row r="11" spans="1:8">
      <c r="A11" s="255"/>
      <c r="B11" s="259" t="s">
        <v>356</v>
      </c>
      <c r="C11" s="259"/>
      <c r="E11" s="256"/>
      <c r="F11" s="256"/>
      <c r="G11" s="256"/>
      <c r="H11" s="256"/>
    </row>
    <row r="12" spans="1:8" ht="38.25" customHeight="1">
      <c r="A12" s="255"/>
      <c r="B12" s="255"/>
      <c r="C12" s="255"/>
      <c r="D12" s="334" t="s">
        <v>339</v>
      </c>
      <c r="E12" s="334"/>
      <c r="F12" s="334"/>
      <c r="G12" s="334"/>
      <c r="H12" s="334"/>
    </row>
    <row r="13" spans="1:8" ht="24.95" customHeight="1">
      <c r="A13" s="255"/>
      <c r="B13" s="255"/>
      <c r="C13" s="272" t="s">
        <v>371</v>
      </c>
      <c r="D13" s="271"/>
      <c r="E13" s="271"/>
      <c r="F13" s="271"/>
      <c r="G13" s="271"/>
      <c r="H13" s="271"/>
    </row>
    <row r="14" spans="1:8" ht="35.1" customHeight="1">
      <c r="A14" s="255"/>
      <c r="B14" s="255"/>
      <c r="C14" s="255"/>
      <c r="D14" s="333" t="s">
        <v>345</v>
      </c>
      <c r="E14" s="333"/>
      <c r="F14" s="333"/>
      <c r="G14" s="333"/>
      <c r="H14" s="333"/>
    </row>
    <row r="15" spans="1:8" ht="24.95" customHeight="1">
      <c r="A15" s="255"/>
      <c r="B15" s="255"/>
      <c r="C15" s="272" t="s">
        <v>343</v>
      </c>
      <c r="D15" s="271"/>
      <c r="E15" s="271"/>
      <c r="F15" s="271"/>
      <c r="G15" s="271"/>
      <c r="H15" s="271"/>
    </row>
    <row r="16" spans="1:8" ht="24.95" customHeight="1">
      <c r="A16" s="255"/>
      <c r="B16" s="255"/>
      <c r="C16" s="255"/>
      <c r="D16" s="333" t="s">
        <v>344</v>
      </c>
      <c r="E16" s="333"/>
      <c r="F16" s="333"/>
      <c r="G16" s="333"/>
      <c r="H16" s="333"/>
    </row>
    <row r="17" spans="1:8" ht="24.95" customHeight="1">
      <c r="A17" s="255"/>
      <c r="B17" s="255"/>
      <c r="C17" s="273" t="s">
        <v>346</v>
      </c>
      <c r="D17" s="270"/>
      <c r="E17" s="270"/>
      <c r="F17" s="270"/>
      <c r="G17" s="270"/>
      <c r="H17" s="270"/>
    </row>
    <row r="18" spans="1:8" ht="35.1" customHeight="1">
      <c r="A18" s="255"/>
      <c r="B18" s="255"/>
      <c r="C18" s="255"/>
      <c r="D18" s="335" t="s">
        <v>347</v>
      </c>
      <c r="E18" s="336"/>
      <c r="F18" s="336"/>
      <c r="G18" s="336"/>
      <c r="H18" s="336"/>
    </row>
    <row r="19" spans="1:8" ht="24.95" customHeight="1">
      <c r="A19" s="255"/>
      <c r="B19" s="255"/>
      <c r="C19" s="273" t="s">
        <v>348</v>
      </c>
      <c r="D19" s="265"/>
      <c r="E19" s="266"/>
      <c r="F19" s="267"/>
      <c r="G19" s="265"/>
      <c r="H19" s="268"/>
    </row>
    <row r="20" spans="1:8" ht="24.95" customHeight="1">
      <c r="A20" s="255"/>
      <c r="B20" s="255"/>
      <c r="C20" s="255"/>
      <c r="D20" s="333" t="s">
        <v>349</v>
      </c>
      <c r="E20" s="333"/>
      <c r="F20" s="333"/>
      <c r="G20" s="333"/>
      <c r="H20" s="333"/>
    </row>
    <row r="21" spans="1:8">
      <c r="A21" s="255"/>
      <c r="B21" s="255"/>
      <c r="C21" s="255"/>
      <c r="D21" s="265"/>
      <c r="E21" s="269"/>
      <c r="F21" s="267"/>
      <c r="G21" s="265"/>
      <c r="H21" s="264"/>
    </row>
    <row r="22" spans="1:8">
      <c r="A22" s="255"/>
      <c r="B22" s="255"/>
      <c r="C22" s="273" t="s">
        <v>350</v>
      </c>
      <c r="D22" s="265"/>
      <c r="E22" s="266"/>
      <c r="F22" s="267"/>
      <c r="G22" s="265"/>
      <c r="H22" s="268"/>
    </row>
    <row r="23" spans="1:8" ht="35.1" customHeight="1">
      <c r="A23" s="255"/>
      <c r="B23" s="255"/>
      <c r="C23" s="255"/>
      <c r="D23" s="332" t="s">
        <v>351</v>
      </c>
      <c r="E23" s="333"/>
      <c r="F23" s="333"/>
      <c r="G23" s="333"/>
      <c r="H23" s="333"/>
    </row>
    <row r="24" spans="1:8" ht="24.95" customHeight="1">
      <c r="A24" s="255"/>
      <c r="B24" s="255"/>
      <c r="C24" s="273" t="s">
        <v>352</v>
      </c>
      <c r="D24" s="265"/>
      <c r="E24" s="266"/>
      <c r="F24" s="267"/>
      <c r="G24" s="265"/>
      <c r="H24" s="268"/>
    </row>
    <row r="25" spans="1:8" ht="24.95" customHeight="1">
      <c r="A25" s="255"/>
      <c r="B25" s="255"/>
      <c r="C25" s="255"/>
      <c r="D25" s="333" t="s">
        <v>353</v>
      </c>
      <c r="E25" s="333"/>
      <c r="F25" s="333"/>
      <c r="G25" s="333"/>
      <c r="H25" s="333"/>
    </row>
    <row r="26" spans="1:8">
      <c r="A26" s="255"/>
      <c r="B26" s="256"/>
      <c r="C26" s="260"/>
      <c r="E26" s="261"/>
      <c r="F26" s="261"/>
      <c r="G26" s="261"/>
      <c r="H26" s="262"/>
    </row>
    <row r="27" spans="1:8">
      <c r="A27" s="255"/>
      <c r="B27" s="256" t="s">
        <v>397</v>
      </c>
      <c r="C27" s="260"/>
      <c r="E27" s="261"/>
      <c r="F27" s="261"/>
      <c r="G27" s="261"/>
      <c r="H27" s="261"/>
    </row>
    <row r="28" spans="1:8">
      <c r="A28" s="255"/>
      <c r="B28" s="255"/>
      <c r="C28" s="255"/>
      <c r="E28" s="256"/>
      <c r="F28" s="256"/>
      <c r="G28" s="256"/>
      <c r="H28" s="256"/>
    </row>
    <row r="29" spans="1:8">
      <c r="C29" s="255"/>
      <c r="E29" s="256"/>
      <c r="F29" s="256"/>
      <c r="G29" s="256"/>
      <c r="H29" s="256"/>
    </row>
    <row r="30" spans="1:8">
      <c r="C30" s="255"/>
      <c r="D30" s="255"/>
      <c r="E30" s="255"/>
      <c r="F30" s="255"/>
      <c r="G30" s="255"/>
      <c r="H30" s="255"/>
    </row>
    <row r="31" spans="1:8">
      <c r="D31" s="263"/>
      <c r="E31" s="263"/>
      <c r="F31" s="263"/>
      <c r="G31" s="263"/>
      <c r="H31" s="263"/>
    </row>
    <row r="32" spans="1:8">
      <c r="D32" s="263"/>
      <c r="E32" s="263"/>
      <c r="F32" s="263"/>
      <c r="G32" s="263"/>
      <c r="H32" s="263"/>
    </row>
    <row r="33" spans="4:8">
      <c r="D33" s="263"/>
      <c r="E33" s="263"/>
      <c r="F33" s="263"/>
      <c r="G33" s="263"/>
      <c r="H33" s="263"/>
    </row>
    <row r="34" spans="4:8">
      <c r="D34" s="263"/>
      <c r="E34" s="263"/>
      <c r="F34" s="263"/>
      <c r="G34" s="263"/>
      <c r="H34" s="263"/>
    </row>
    <row r="35" spans="4:8">
      <c r="D35" s="263"/>
      <c r="E35" s="263"/>
      <c r="F35" s="263"/>
      <c r="G35" s="263"/>
      <c r="H35" s="263"/>
    </row>
  </sheetData>
  <mergeCells count="8">
    <mergeCell ref="E7:H7"/>
    <mergeCell ref="D23:H23"/>
    <mergeCell ref="D25:H25"/>
    <mergeCell ref="D12:H12"/>
    <mergeCell ref="D14:H14"/>
    <mergeCell ref="D16:H16"/>
    <mergeCell ref="D18:H18"/>
    <mergeCell ref="D20:H20"/>
  </mergeCells>
  <phoneticPr fontId="1" type="noConversion"/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32"/>
  <sheetViews>
    <sheetView view="pageBreakPreview" zoomScaleNormal="100" zoomScaleSheetLayoutView="100" workbookViewId="0">
      <selection activeCell="K30" sqref="K30"/>
    </sheetView>
  </sheetViews>
  <sheetFormatPr defaultRowHeight="16.5"/>
  <cols>
    <col min="1" max="1" width="1.75" customWidth="1"/>
    <col min="2" max="2" width="33" style="289" customWidth="1"/>
    <col min="3" max="14" width="3.625" style="289" customWidth="1"/>
    <col min="15" max="15" width="9.125" style="289" customWidth="1"/>
  </cols>
  <sheetData>
    <row r="1" spans="1:15" ht="21.75" customHeight="1">
      <c r="A1" s="303" t="s">
        <v>387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1:15">
      <c r="B2" s="337" t="s">
        <v>357</v>
      </c>
      <c r="C2" s="340" t="s">
        <v>358</v>
      </c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2" t="s">
        <v>359</v>
      </c>
    </row>
    <row r="3" spans="1:15">
      <c r="B3" s="338"/>
      <c r="C3" s="345" t="s">
        <v>368</v>
      </c>
      <c r="D3" s="346"/>
      <c r="E3" s="346"/>
      <c r="F3" s="346"/>
      <c r="G3" s="347" t="s">
        <v>369</v>
      </c>
      <c r="H3" s="346"/>
      <c r="I3" s="346"/>
      <c r="J3" s="346"/>
      <c r="K3" s="347" t="s">
        <v>370</v>
      </c>
      <c r="L3" s="346"/>
      <c r="M3" s="346"/>
      <c r="N3" s="346"/>
      <c r="O3" s="343"/>
    </row>
    <row r="4" spans="1:15">
      <c r="B4" s="339"/>
      <c r="C4" s="274" t="s">
        <v>360</v>
      </c>
      <c r="D4" s="275" t="s">
        <v>361</v>
      </c>
      <c r="E4" s="275" t="s">
        <v>362</v>
      </c>
      <c r="F4" s="275" t="s">
        <v>363</v>
      </c>
      <c r="G4" s="275" t="s">
        <v>360</v>
      </c>
      <c r="H4" s="275" t="s">
        <v>361</v>
      </c>
      <c r="I4" s="275" t="s">
        <v>362</v>
      </c>
      <c r="J4" s="275" t="s">
        <v>363</v>
      </c>
      <c r="K4" s="275" t="s">
        <v>360</v>
      </c>
      <c r="L4" s="275" t="s">
        <v>361</v>
      </c>
      <c r="M4" s="275" t="s">
        <v>362</v>
      </c>
      <c r="N4" s="275" t="s">
        <v>363</v>
      </c>
      <c r="O4" s="344"/>
    </row>
    <row r="5" spans="1:15">
      <c r="B5" s="276"/>
      <c r="C5" s="277"/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  <c r="O5" s="279"/>
    </row>
    <row r="6" spans="1:15">
      <c r="B6" s="295" t="s">
        <v>364</v>
      </c>
      <c r="C6" s="280"/>
      <c r="D6" s="281"/>
      <c r="E6" s="281"/>
      <c r="F6" s="281"/>
      <c r="G6" s="281"/>
      <c r="H6" s="281"/>
      <c r="I6" s="281"/>
      <c r="J6" s="281"/>
      <c r="K6" s="281"/>
      <c r="L6" s="281"/>
      <c r="M6" s="281"/>
      <c r="N6" s="281"/>
      <c r="O6" s="282"/>
    </row>
    <row r="7" spans="1:15">
      <c r="B7" s="283" t="s">
        <v>365</v>
      </c>
      <c r="C7" s="284" t="s">
        <v>366</v>
      </c>
      <c r="D7" s="285"/>
      <c r="E7" s="286"/>
      <c r="F7" s="285"/>
      <c r="G7" s="285"/>
      <c r="H7" s="285"/>
      <c r="I7" s="285"/>
      <c r="J7" s="285"/>
      <c r="K7" s="285"/>
      <c r="L7" s="285"/>
      <c r="M7" s="285"/>
      <c r="N7" s="285"/>
      <c r="O7" s="282"/>
    </row>
    <row r="8" spans="1:15">
      <c r="B8" s="282" t="s">
        <v>367</v>
      </c>
      <c r="C8" s="288" t="s">
        <v>366</v>
      </c>
      <c r="E8" s="285"/>
      <c r="F8" s="285"/>
      <c r="G8" s="285"/>
      <c r="H8" s="285"/>
      <c r="I8" s="286"/>
      <c r="J8" s="286"/>
      <c r="K8" s="286"/>
      <c r="L8" s="286"/>
      <c r="M8" s="286"/>
      <c r="N8" s="286"/>
      <c r="O8" s="282"/>
    </row>
    <row r="9" spans="1:15">
      <c r="B9" s="283"/>
      <c r="C9" s="287"/>
      <c r="D9" s="285"/>
      <c r="E9" s="285"/>
      <c r="F9" s="285"/>
      <c r="G9" s="285"/>
      <c r="H9" s="285"/>
      <c r="I9" s="286"/>
      <c r="J9" s="286"/>
      <c r="K9" s="286"/>
      <c r="L9" s="286"/>
      <c r="M9" s="286"/>
      <c r="N9" s="286"/>
      <c r="O9" s="282"/>
    </row>
    <row r="10" spans="1:15">
      <c r="B10" s="298" t="s">
        <v>374</v>
      </c>
      <c r="C10" s="288" t="s">
        <v>383</v>
      </c>
      <c r="D10" s="285"/>
      <c r="E10" s="285"/>
      <c r="F10" s="285"/>
      <c r="G10" s="285"/>
      <c r="H10" s="285"/>
      <c r="I10" s="286"/>
      <c r="J10" s="286"/>
      <c r="K10" s="286"/>
      <c r="L10" s="286"/>
      <c r="M10" s="286"/>
      <c r="N10" s="286"/>
      <c r="O10" s="282"/>
    </row>
    <row r="11" spans="1:15">
      <c r="B11" s="298"/>
      <c r="C11" s="297"/>
      <c r="D11" s="285"/>
      <c r="E11" s="285"/>
      <c r="F11" s="285"/>
      <c r="G11" s="285"/>
      <c r="H11" s="285"/>
      <c r="I11" s="286"/>
      <c r="J11" s="286"/>
      <c r="K11" s="286"/>
      <c r="L11" s="286"/>
      <c r="M11" s="286"/>
      <c r="N11" s="286"/>
      <c r="O11" s="282"/>
    </row>
    <row r="12" spans="1:15" ht="24">
      <c r="B12" s="299" t="s">
        <v>377</v>
      </c>
      <c r="C12" s="288"/>
      <c r="D12" s="288" t="s">
        <v>385</v>
      </c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2"/>
    </row>
    <row r="13" spans="1:15">
      <c r="B13" s="282"/>
      <c r="C13" s="288"/>
      <c r="D13" s="285"/>
      <c r="E13" s="286"/>
      <c r="F13" s="285"/>
      <c r="G13" s="285"/>
      <c r="H13" s="285"/>
      <c r="I13" s="285"/>
      <c r="J13" s="285"/>
      <c r="K13" s="285"/>
      <c r="L13" s="285"/>
      <c r="M13" s="285"/>
      <c r="N13" s="285"/>
      <c r="O13" s="282"/>
    </row>
    <row r="14" spans="1:15" ht="24">
      <c r="B14" s="296" t="s">
        <v>378</v>
      </c>
      <c r="C14" s="287"/>
      <c r="D14" s="300" t="s">
        <v>385</v>
      </c>
      <c r="E14" s="300"/>
      <c r="F14" s="285"/>
      <c r="G14" s="285"/>
      <c r="H14" s="285"/>
      <c r="I14" s="286"/>
      <c r="J14" s="286"/>
      <c r="K14" s="286"/>
      <c r="L14" s="286"/>
      <c r="M14" s="286"/>
      <c r="N14" s="286"/>
      <c r="O14" s="282"/>
    </row>
    <row r="15" spans="1:15">
      <c r="B15" s="283"/>
      <c r="C15" s="287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2"/>
    </row>
    <row r="16" spans="1:15" ht="24">
      <c r="B16" s="296" t="s">
        <v>375</v>
      </c>
      <c r="C16" s="287"/>
      <c r="D16" s="285"/>
      <c r="E16" s="300" t="s">
        <v>385</v>
      </c>
      <c r="F16" s="300"/>
      <c r="G16" s="288"/>
      <c r="H16" s="285"/>
      <c r="I16" s="285"/>
      <c r="J16" s="285"/>
      <c r="K16" s="285"/>
      <c r="L16" s="285"/>
      <c r="M16" s="285"/>
      <c r="N16" s="285"/>
      <c r="O16" s="282"/>
    </row>
    <row r="17" spans="2:15">
      <c r="B17" s="282"/>
      <c r="C17" s="288"/>
      <c r="D17" s="285"/>
      <c r="E17" s="286"/>
      <c r="F17" s="285"/>
      <c r="G17" s="285"/>
      <c r="H17" s="285"/>
      <c r="I17" s="285"/>
      <c r="J17" s="285"/>
      <c r="K17" s="285"/>
      <c r="L17" s="285"/>
      <c r="M17" s="285"/>
      <c r="N17" s="285"/>
      <c r="O17" s="282"/>
    </row>
    <row r="18" spans="2:15" ht="24">
      <c r="B18" s="296" t="s">
        <v>373</v>
      </c>
      <c r="C18" s="287"/>
      <c r="D18" s="285"/>
      <c r="E18" s="285"/>
      <c r="F18" s="288" t="s">
        <v>385</v>
      </c>
      <c r="G18" s="300"/>
      <c r="H18" s="288"/>
      <c r="I18" s="286"/>
      <c r="J18" s="286"/>
      <c r="K18" s="286"/>
      <c r="L18" s="286"/>
      <c r="M18" s="286"/>
      <c r="N18" s="286"/>
      <c r="O18" s="282"/>
    </row>
    <row r="19" spans="2:15">
      <c r="B19" s="283"/>
      <c r="C19" s="287"/>
      <c r="D19" s="285"/>
      <c r="E19" s="285"/>
      <c r="F19" s="285"/>
      <c r="G19" s="285"/>
      <c r="H19" s="285"/>
      <c r="I19" s="285"/>
      <c r="J19" s="285"/>
      <c r="K19" s="285"/>
      <c r="L19" s="285"/>
      <c r="M19" s="285"/>
      <c r="N19" s="285"/>
      <c r="O19" s="282"/>
    </row>
    <row r="20" spans="2:15" ht="24">
      <c r="B20" s="296" t="s">
        <v>380</v>
      </c>
      <c r="C20" s="287"/>
      <c r="D20" s="285"/>
      <c r="E20" s="285"/>
      <c r="F20" s="285"/>
      <c r="G20" s="301" t="s">
        <v>384</v>
      </c>
      <c r="H20" s="300"/>
      <c r="I20" s="300"/>
      <c r="J20" s="285"/>
      <c r="K20" s="285"/>
      <c r="L20" s="285"/>
      <c r="M20" s="285"/>
      <c r="N20" s="285"/>
      <c r="O20" s="282"/>
    </row>
    <row r="21" spans="2:15">
      <c r="B21" s="282"/>
      <c r="C21" s="288"/>
      <c r="D21" s="285"/>
      <c r="E21" s="286"/>
      <c r="F21" s="285"/>
      <c r="G21" s="285"/>
      <c r="H21" s="285"/>
      <c r="I21" s="285"/>
      <c r="J21" s="285"/>
      <c r="K21" s="285"/>
      <c r="L21" s="285"/>
      <c r="M21" s="285"/>
      <c r="N21" s="285"/>
      <c r="O21" s="282"/>
    </row>
    <row r="22" spans="2:15" ht="24">
      <c r="B22" s="296" t="s">
        <v>379</v>
      </c>
      <c r="C22" s="287"/>
      <c r="D22" s="285"/>
      <c r="E22" s="285"/>
      <c r="F22" s="285"/>
      <c r="G22" s="300" t="s">
        <v>384</v>
      </c>
      <c r="I22" s="300"/>
      <c r="J22" s="300"/>
      <c r="K22" s="286"/>
      <c r="L22" s="286"/>
      <c r="M22" s="286"/>
      <c r="N22" s="286"/>
      <c r="O22" s="282"/>
    </row>
    <row r="23" spans="2:15">
      <c r="B23" s="296"/>
      <c r="C23" s="287"/>
      <c r="D23" s="285"/>
      <c r="E23" s="285"/>
      <c r="F23" s="285"/>
      <c r="G23" s="285"/>
      <c r="H23" s="285"/>
      <c r="I23" s="286"/>
      <c r="J23" s="286"/>
      <c r="K23" s="286"/>
      <c r="L23" s="286"/>
      <c r="M23" s="286"/>
      <c r="N23" s="286"/>
      <c r="O23" s="282"/>
    </row>
    <row r="24" spans="2:15" ht="24">
      <c r="B24" s="296" t="s">
        <v>381</v>
      </c>
      <c r="C24" s="287"/>
      <c r="D24" s="285"/>
      <c r="E24" s="285"/>
      <c r="F24" s="285"/>
      <c r="G24" s="285"/>
      <c r="H24" s="300"/>
      <c r="I24" s="301" t="s">
        <v>384</v>
      </c>
      <c r="J24" s="285"/>
      <c r="K24" s="285"/>
      <c r="L24" s="285"/>
      <c r="M24" s="285"/>
      <c r="N24" s="285"/>
      <c r="O24" s="282"/>
    </row>
    <row r="25" spans="2:15">
      <c r="B25" s="282"/>
      <c r="C25" s="288"/>
      <c r="D25" s="285"/>
      <c r="E25" s="286"/>
      <c r="F25" s="285"/>
      <c r="G25" s="285"/>
      <c r="H25" s="285"/>
      <c r="I25" s="285"/>
      <c r="J25" s="285"/>
      <c r="K25" s="285"/>
      <c r="L25" s="285"/>
      <c r="M25" s="285"/>
      <c r="N25" s="285"/>
      <c r="O25" s="282"/>
    </row>
    <row r="26" spans="2:15" ht="24">
      <c r="B26" s="296" t="s">
        <v>382</v>
      </c>
      <c r="C26" s="287"/>
      <c r="D26" s="285"/>
      <c r="E26" s="285"/>
      <c r="F26" s="285"/>
      <c r="G26" s="285"/>
      <c r="H26" s="285"/>
      <c r="I26" s="300" t="s">
        <v>384</v>
      </c>
      <c r="K26" s="286"/>
      <c r="L26" s="286"/>
      <c r="M26" s="286"/>
      <c r="N26" s="286"/>
      <c r="O26" s="282"/>
    </row>
    <row r="27" spans="2:15">
      <c r="B27" s="296"/>
      <c r="C27" s="287"/>
      <c r="D27" s="285"/>
      <c r="E27" s="285"/>
      <c r="F27" s="285"/>
      <c r="G27" s="285"/>
      <c r="H27" s="285"/>
      <c r="I27" s="286"/>
      <c r="J27" s="286"/>
      <c r="K27" s="286"/>
      <c r="L27" s="286"/>
      <c r="M27" s="286"/>
      <c r="N27" s="286"/>
      <c r="O27" s="282"/>
    </row>
    <row r="28" spans="2:15">
      <c r="B28" s="295" t="s">
        <v>372</v>
      </c>
      <c r="C28" s="287"/>
      <c r="D28" s="286" t="s">
        <v>395</v>
      </c>
      <c r="E28" s="285"/>
      <c r="F28" s="285"/>
      <c r="G28" s="285"/>
      <c r="H28" s="285"/>
      <c r="I28" s="285"/>
      <c r="J28" s="285"/>
      <c r="K28" s="285"/>
      <c r="L28" s="285"/>
      <c r="M28" s="285"/>
      <c r="N28" s="285"/>
      <c r="O28" s="282"/>
    </row>
    <row r="29" spans="2:15">
      <c r="B29" s="295"/>
      <c r="C29" s="287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2"/>
    </row>
    <row r="30" spans="2:15">
      <c r="B30" s="295" t="s">
        <v>376</v>
      </c>
      <c r="C30" s="287"/>
      <c r="D30" s="285"/>
      <c r="E30" s="285"/>
      <c r="F30" s="285"/>
      <c r="G30" s="285"/>
      <c r="H30" s="285"/>
      <c r="I30" s="285"/>
      <c r="J30" s="285"/>
      <c r="K30" s="301" t="s">
        <v>384</v>
      </c>
      <c r="M30" s="285"/>
      <c r="N30" s="285"/>
      <c r="O30" s="282"/>
    </row>
    <row r="31" spans="2:15">
      <c r="B31" s="290"/>
      <c r="C31" s="291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3"/>
    </row>
    <row r="32" spans="2:15" ht="24.75" customHeight="1">
      <c r="B32" s="302" t="s">
        <v>386</v>
      </c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</row>
  </sheetData>
  <mergeCells count="6">
    <mergeCell ref="B2:B4"/>
    <mergeCell ref="C2:N2"/>
    <mergeCell ref="O2:O4"/>
    <mergeCell ref="C3:F3"/>
    <mergeCell ref="G3:J3"/>
    <mergeCell ref="K3:N3"/>
  </mergeCells>
  <phoneticPr fontId="1" type="noConversion"/>
  <pageMargins left="0.7" right="0.7" top="0.75" bottom="0.75" header="0.3" footer="0.3"/>
  <pageSetup paperSize="9" scale="9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4:H10"/>
  <sheetViews>
    <sheetView view="pageBreakPreview" zoomScaleNormal="100" zoomScaleSheetLayoutView="100" workbookViewId="0">
      <selection activeCell="D15" sqref="D15"/>
    </sheetView>
  </sheetViews>
  <sheetFormatPr defaultRowHeight="16.5"/>
  <cols>
    <col min="1" max="8" width="9" style="306"/>
  </cols>
  <sheetData>
    <row r="4" spans="1:8">
      <c r="A4" s="305"/>
    </row>
    <row r="10" spans="1:8" ht="31.5">
      <c r="A10" s="314" t="s">
        <v>388</v>
      </c>
      <c r="B10" s="307"/>
      <c r="C10" s="307"/>
      <c r="D10" s="307"/>
      <c r="E10" s="307"/>
      <c r="F10" s="307"/>
      <c r="G10" s="307"/>
      <c r="H10" s="307"/>
    </row>
  </sheetData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94"/>
  <sheetViews>
    <sheetView view="pageBreakPreview" zoomScaleNormal="100" zoomScaleSheetLayoutView="100" workbookViewId="0">
      <selection activeCell="A10" sqref="A10"/>
    </sheetView>
  </sheetViews>
  <sheetFormatPr defaultRowHeight="16.5"/>
  <cols>
    <col min="1" max="8" width="9" style="313"/>
  </cols>
  <sheetData>
    <row r="1" spans="1:8">
      <c r="A1" s="308"/>
      <c r="B1" s="308"/>
      <c r="C1" s="308"/>
      <c r="D1" s="308"/>
      <c r="E1" s="308"/>
      <c r="F1" s="308"/>
      <c r="G1" s="308"/>
      <c r="H1" s="308"/>
    </row>
    <row r="2" spans="1:8">
      <c r="A2" s="308"/>
      <c r="B2" s="308"/>
      <c r="C2" s="308"/>
      <c r="D2" s="308"/>
      <c r="E2" s="308"/>
      <c r="F2" s="308"/>
      <c r="G2" s="308"/>
      <c r="H2" s="308"/>
    </row>
    <row r="3" spans="1:8">
      <c r="A3" s="308"/>
      <c r="B3" s="308"/>
      <c r="C3" s="308"/>
      <c r="D3" s="308"/>
      <c r="E3" s="308"/>
      <c r="F3" s="308"/>
      <c r="G3" s="308"/>
      <c r="H3" s="308"/>
    </row>
    <row r="4" spans="1:8">
      <c r="A4" s="309"/>
      <c r="B4" s="308"/>
      <c r="C4" s="308"/>
      <c r="D4" s="308"/>
      <c r="E4" s="308"/>
      <c r="F4" s="308"/>
      <c r="G4" s="308"/>
      <c r="H4" s="308"/>
    </row>
    <row r="5" spans="1:8">
      <c r="A5" s="308"/>
      <c r="B5" s="308"/>
      <c r="C5" s="308"/>
      <c r="D5" s="308"/>
      <c r="E5" s="308"/>
      <c r="F5" s="308"/>
      <c r="G5" s="308"/>
      <c r="H5" s="308"/>
    </row>
    <row r="6" spans="1:8">
      <c r="A6" s="308"/>
      <c r="B6" s="308"/>
      <c r="C6" s="308"/>
      <c r="D6" s="308"/>
      <c r="E6" s="308"/>
      <c r="F6" s="308"/>
      <c r="G6" s="308"/>
      <c r="H6" s="308"/>
    </row>
    <row r="7" spans="1:8">
      <c r="A7" s="308"/>
      <c r="B7" s="308"/>
      <c r="C7" s="308"/>
      <c r="D7" s="308"/>
      <c r="E7" s="308"/>
      <c r="F7" s="308"/>
      <c r="G7" s="308"/>
      <c r="H7" s="308"/>
    </row>
    <row r="8" spans="1:8">
      <c r="A8" s="308"/>
      <c r="B8" s="308"/>
      <c r="C8" s="308"/>
      <c r="D8" s="308"/>
      <c r="E8" s="308"/>
      <c r="F8" s="308"/>
      <c r="G8" s="308"/>
      <c r="H8" s="308"/>
    </row>
    <row r="9" spans="1:8">
      <c r="A9" s="308"/>
      <c r="B9" s="308"/>
      <c r="C9" s="308"/>
      <c r="D9" s="308"/>
      <c r="E9" s="308"/>
      <c r="F9" s="308"/>
      <c r="G9" s="308"/>
      <c r="H9" s="308"/>
    </row>
    <row r="10" spans="1:8" ht="31.5">
      <c r="A10" s="310" t="s">
        <v>389</v>
      </c>
      <c r="B10" s="310"/>
      <c r="C10" s="310"/>
      <c r="D10" s="310"/>
      <c r="E10" s="310"/>
      <c r="F10" s="310"/>
      <c r="G10" s="310"/>
      <c r="H10" s="310"/>
    </row>
    <row r="11" spans="1:8" ht="31.5">
      <c r="A11" s="310"/>
      <c r="B11" s="310"/>
      <c r="C11" s="310"/>
      <c r="D11" s="310"/>
      <c r="E11" s="310"/>
      <c r="F11" s="310"/>
      <c r="G11" s="310"/>
      <c r="H11" s="310"/>
    </row>
    <row r="12" spans="1:8" ht="31.5">
      <c r="A12" s="310"/>
      <c r="B12" s="310"/>
      <c r="C12" s="310"/>
      <c r="D12" s="310"/>
      <c r="E12" s="310"/>
      <c r="F12" s="310"/>
      <c r="G12" s="310"/>
      <c r="H12" s="310"/>
    </row>
    <row r="13" spans="1:8" ht="31.5">
      <c r="A13" s="310"/>
      <c r="B13" s="310"/>
      <c r="C13" s="310"/>
      <c r="D13" s="310"/>
      <c r="E13" s="310"/>
      <c r="F13" s="310"/>
      <c r="G13" s="310"/>
      <c r="H13" s="310"/>
    </row>
    <row r="14" spans="1:8" ht="31.5">
      <c r="A14" s="310"/>
      <c r="B14" s="310"/>
      <c r="C14" s="310"/>
      <c r="D14" s="310"/>
      <c r="E14" s="310"/>
      <c r="F14" s="310"/>
      <c r="G14" s="310"/>
      <c r="H14" s="310"/>
    </row>
    <row r="15" spans="1:8" ht="31.5">
      <c r="A15" s="310"/>
      <c r="B15" s="310"/>
      <c r="C15" s="310"/>
      <c r="D15" s="310"/>
      <c r="E15" s="310"/>
      <c r="F15" s="310"/>
      <c r="G15" s="310"/>
      <c r="H15" s="310"/>
    </row>
    <row r="16" spans="1:8" ht="31.5">
      <c r="A16" s="310"/>
      <c r="B16" s="310"/>
      <c r="C16" s="310"/>
      <c r="D16" s="310"/>
      <c r="E16" s="310"/>
      <c r="F16" s="310"/>
      <c r="G16" s="310"/>
      <c r="H16" s="310"/>
    </row>
    <row r="17" spans="1:8" ht="31.5">
      <c r="A17" s="310"/>
      <c r="B17" s="310"/>
      <c r="C17" s="310"/>
      <c r="D17" s="310"/>
      <c r="E17" s="310"/>
      <c r="F17" s="310"/>
      <c r="G17" s="310"/>
      <c r="H17" s="310"/>
    </row>
    <row r="18" spans="1:8" ht="31.5">
      <c r="A18" s="310"/>
      <c r="B18" s="310"/>
      <c r="C18" s="310"/>
      <c r="D18" s="310"/>
      <c r="E18" s="310"/>
      <c r="F18" s="310"/>
      <c r="G18" s="310"/>
      <c r="H18" s="310"/>
    </row>
    <row r="19" spans="1:8" ht="31.5">
      <c r="A19" s="310"/>
      <c r="B19" s="310"/>
      <c r="C19" s="310"/>
      <c r="D19" s="310"/>
      <c r="E19" s="310"/>
      <c r="F19" s="310"/>
      <c r="G19" s="310"/>
      <c r="H19" s="310"/>
    </row>
    <row r="20" spans="1:8" ht="31.5">
      <c r="A20" s="310"/>
      <c r="B20" s="310"/>
      <c r="C20" s="310"/>
      <c r="D20" s="310"/>
      <c r="E20" s="310"/>
      <c r="F20" s="310"/>
      <c r="G20" s="310"/>
      <c r="H20" s="310"/>
    </row>
    <row r="21" spans="1:8" ht="31.5">
      <c r="A21" s="310"/>
      <c r="B21" s="310"/>
      <c r="C21" s="310"/>
      <c r="D21" s="310"/>
      <c r="E21" s="310"/>
      <c r="F21" s="310"/>
      <c r="G21" s="310"/>
      <c r="H21" s="310"/>
    </row>
    <row r="22" spans="1:8" ht="31.5">
      <c r="A22" s="310"/>
      <c r="B22" s="310"/>
      <c r="C22" s="310"/>
      <c r="D22" s="310"/>
      <c r="E22" s="310"/>
      <c r="F22" s="310"/>
      <c r="G22" s="310"/>
      <c r="H22" s="310"/>
    </row>
    <row r="23" spans="1:8" ht="31.5">
      <c r="A23" s="310"/>
      <c r="B23" s="310"/>
      <c r="C23" s="310"/>
      <c r="D23" s="310"/>
      <c r="E23" s="310"/>
      <c r="F23" s="310"/>
      <c r="G23" s="310"/>
      <c r="H23" s="310"/>
    </row>
    <row r="24" spans="1:8" ht="31.5">
      <c r="A24" s="310"/>
      <c r="B24" s="310"/>
      <c r="C24" s="310"/>
      <c r="D24" s="310"/>
      <c r="E24" s="310"/>
      <c r="F24" s="310"/>
      <c r="G24" s="310"/>
      <c r="H24" s="310"/>
    </row>
    <row r="25" spans="1:8" ht="31.5">
      <c r="A25" s="310"/>
      <c r="B25" s="310"/>
      <c r="C25" s="310"/>
      <c r="D25" s="310"/>
      <c r="E25" s="310"/>
      <c r="F25" s="310"/>
      <c r="G25" s="310"/>
      <c r="H25" s="310"/>
    </row>
    <row r="26" spans="1:8" ht="31.5">
      <c r="A26" s="310"/>
      <c r="B26" s="310"/>
      <c r="C26" s="310"/>
      <c r="D26" s="310"/>
      <c r="E26" s="310"/>
      <c r="F26" s="310"/>
      <c r="G26" s="310"/>
      <c r="H26" s="310"/>
    </row>
    <row r="27" spans="1:8" ht="31.5">
      <c r="A27" s="310"/>
      <c r="B27" s="310"/>
      <c r="C27" s="310"/>
      <c r="D27" s="310"/>
      <c r="E27" s="310"/>
      <c r="F27" s="310"/>
      <c r="G27" s="310"/>
      <c r="H27" s="310"/>
    </row>
    <row r="28" spans="1:8">
      <c r="A28" s="308"/>
      <c r="B28" s="308"/>
      <c r="C28" s="308"/>
      <c r="D28" s="308"/>
      <c r="E28" s="308"/>
      <c r="F28" s="308"/>
      <c r="G28" s="308"/>
      <c r="H28" s="308"/>
    </row>
    <row r="29" spans="1:8">
      <c r="A29" s="308"/>
      <c r="B29" s="308"/>
      <c r="C29" s="308"/>
      <c r="D29" s="308"/>
      <c r="E29" s="308"/>
      <c r="F29" s="308"/>
      <c r="G29" s="308"/>
      <c r="H29" s="308"/>
    </row>
    <row r="30" spans="1:8">
      <c r="A30" s="308"/>
      <c r="B30" s="308"/>
      <c r="C30" s="308"/>
      <c r="D30" s="308"/>
      <c r="E30" s="308"/>
      <c r="F30" s="308"/>
      <c r="G30" s="308"/>
      <c r="H30" s="308"/>
    </row>
    <row r="31" spans="1:8">
      <c r="A31" s="309"/>
      <c r="B31" s="308"/>
      <c r="C31" s="308"/>
      <c r="D31" s="308"/>
      <c r="E31" s="308"/>
      <c r="F31" s="308"/>
      <c r="G31" s="308"/>
      <c r="H31" s="308"/>
    </row>
    <row r="32" spans="1:8">
      <c r="A32" s="308"/>
      <c r="B32" s="308"/>
      <c r="C32" s="308"/>
      <c r="D32" s="308"/>
      <c r="E32" s="308"/>
      <c r="F32" s="308"/>
      <c r="G32" s="308"/>
      <c r="H32" s="308"/>
    </row>
    <row r="33" spans="1:8">
      <c r="A33" s="308"/>
      <c r="B33" s="308"/>
      <c r="C33" s="308"/>
      <c r="D33" s="308"/>
      <c r="E33" s="308"/>
      <c r="F33" s="308"/>
      <c r="G33" s="308"/>
      <c r="H33" s="308"/>
    </row>
    <row r="34" spans="1:8">
      <c r="A34" s="308"/>
      <c r="B34" s="308"/>
      <c r="C34" s="308"/>
      <c r="D34" s="308"/>
      <c r="E34" s="308"/>
      <c r="F34" s="308"/>
      <c r="G34" s="308"/>
      <c r="H34" s="308"/>
    </row>
    <row r="35" spans="1:8">
      <c r="A35" s="308"/>
      <c r="B35" s="308"/>
      <c r="C35" s="308"/>
      <c r="D35" s="308"/>
      <c r="E35" s="308"/>
      <c r="F35" s="308"/>
      <c r="G35" s="308"/>
      <c r="H35" s="308"/>
    </row>
    <row r="36" spans="1:8">
      <c r="A36" s="308"/>
      <c r="B36" s="308"/>
      <c r="C36" s="308"/>
      <c r="D36" s="308"/>
      <c r="E36" s="308"/>
      <c r="F36" s="308"/>
      <c r="G36" s="308"/>
      <c r="H36" s="308"/>
    </row>
    <row r="37" spans="1:8" ht="31.5">
      <c r="A37" s="310" t="s">
        <v>390</v>
      </c>
      <c r="B37" s="310"/>
      <c r="C37" s="310"/>
      <c r="D37" s="310"/>
      <c r="E37" s="310"/>
      <c r="F37" s="310"/>
      <c r="G37" s="310"/>
      <c r="H37" s="310"/>
    </row>
    <row r="38" spans="1:8" ht="31.5">
      <c r="A38" s="310"/>
      <c r="B38" s="310"/>
      <c r="C38" s="310"/>
      <c r="D38" s="310"/>
      <c r="E38" s="310"/>
      <c r="F38" s="310"/>
      <c r="G38" s="310"/>
      <c r="H38" s="310"/>
    </row>
    <row r="39" spans="1:8" ht="31.5">
      <c r="A39" s="310"/>
      <c r="B39" s="310"/>
      <c r="C39" s="310"/>
      <c r="D39" s="310"/>
      <c r="E39" s="310"/>
      <c r="F39" s="310"/>
      <c r="G39" s="310"/>
      <c r="H39" s="310"/>
    </row>
    <row r="40" spans="1:8" ht="31.5">
      <c r="A40" s="310"/>
      <c r="B40" s="310"/>
      <c r="C40" s="310"/>
      <c r="D40" s="310"/>
      <c r="E40" s="310"/>
      <c r="F40" s="310"/>
      <c r="G40" s="310"/>
      <c r="H40" s="310"/>
    </row>
    <row r="41" spans="1:8" ht="31.5">
      <c r="A41" s="310"/>
      <c r="B41" s="310"/>
      <c r="C41" s="310"/>
      <c r="D41" s="310"/>
      <c r="E41" s="310"/>
      <c r="F41" s="310"/>
      <c r="G41" s="310"/>
      <c r="H41" s="310"/>
    </row>
    <row r="42" spans="1:8" ht="31.5">
      <c r="A42" s="310"/>
      <c r="B42" s="310"/>
      <c r="C42" s="310"/>
      <c r="D42" s="310"/>
      <c r="E42" s="310"/>
      <c r="F42" s="310"/>
      <c r="G42" s="310"/>
      <c r="H42" s="310"/>
    </row>
    <row r="43" spans="1:8" ht="31.5">
      <c r="A43" s="310"/>
      <c r="B43" s="310"/>
      <c r="C43" s="310"/>
      <c r="D43" s="310"/>
      <c r="E43" s="310"/>
      <c r="F43" s="310"/>
      <c r="G43" s="310"/>
      <c r="H43" s="310"/>
    </row>
    <row r="44" spans="1:8" ht="31.5">
      <c r="A44" s="310"/>
      <c r="B44" s="310"/>
      <c r="C44" s="310"/>
      <c r="D44" s="310"/>
      <c r="E44" s="310"/>
      <c r="F44" s="310"/>
      <c r="G44" s="310"/>
      <c r="H44" s="310"/>
    </row>
    <row r="45" spans="1:8" ht="31.5">
      <c r="A45" s="310"/>
      <c r="B45" s="310"/>
      <c r="C45" s="310"/>
      <c r="D45" s="310"/>
      <c r="E45" s="310"/>
      <c r="F45" s="310"/>
      <c r="G45" s="310"/>
      <c r="H45" s="310"/>
    </row>
    <row r="46" spans="1:8" ht="31.5">
      <c r="A46" s="310"/>
      <c r="B46" s="310"/>
      <c r="C46" s="310"/>
      <c r="D46" s="310"/>
      <c r="E46" s="310"/>
      <c r="F46" s="310"/>
      <c r="G46" s="310"/>
      <c r="H46" s="310"/>
    </row>
    <row r="47" spans="1:8" ht="31.5">
      <c r="A47" s="310"/>
      <c r="B47" s="310"/>
      <c r="C47" s="310"/>
      <c r="D47" s="310"/>
      <c r="E47" s="310"/>
      <c r="F47" s="310"/>
      <c r="G47" s="310"/>
      <c r="H47" s="310"/>
    </row>
    <row r="48" spans="1:8" ht="31.5">
      <c r="A48" s="310"/>
      <c r="B48" s="310"/>
      <c r="C48" s="310"/>
      <c r="D48" s="310"/>
      <c r="E48" s="310"/>
      <c r="F48" s="310"/>
      <c r="G48" s="310"/>
      <c r="H48" s="310"/>
    </row>
    <row r="49" spans="1:8" ht="31.5">
      <c r="A49" s="310"/>
      <c r="B49" s="310"/>
      <c r="C49" s="310"/>
      <c r="D49" s="310"/>
      <c r="E49" s="310"/>
      <c r="F49" s="310"/>
      <c r="G49" s="310"/>
      <c r="H49" s="310"/>
    </row>
    <row r="50" spans="1:8" ht="31.5">
      <c r="A50" s="310"/>
      <c r="B50" s="310"/>
      <c r="C50" s="310"/>
      <c r="D50" s="310"/>
      <c r="E50" s="310"/>
      <c r="F50" s="310"/>
      <c r="G50" s="310"/>
      <c r="H50" s="310"/>
    </row>
    <row r="51" spans="1:8" ht="31.5">
      <c r="A51" s="310"/>
      <c r="B51" s="310"/>
      <c r="C51" s="310"/>
      <c r="D51" s="310"/>
      <c r="E51" s="310"/>
      <c r="F51" s="310"/>
      <c r="G51" s="310"/>
      <c r="H51" s="310"/>
    </row>
    <row r="52" spans="1:8" ht="31.5">
      <c r="A52" s="310"/>
      <c r="B52" s="310"/>
      <c r="C52" s="310"/>
      <c r="D52" s="310"/>
      <c r="E52" s="310"/>
      <c r="F52" s="310"/>
      <c r="G52" s="310"/>
      <c r="H52" s="310"/>
    </row>
    <row r="53" spans="1:8" ht="31.5">
      <c r="A53" s="310"/>
      <c r="B53" s="310"/>
      <c r="C53" s="310"/>
      <c r="D53" s="310"/>
      <c r="E53" s="310"/>
      <c r="F53" s="310"/>
      <c r="G53" s="310"/>
      <c r="H53" s="310"/>
    </row>
    <row r="54" spans="1:8" ht="31.5">
      <c r="A54" s="310"/>
      <c r="B54" s="310"/>
      <c r="C54" s="310"/>
      <c r="D54" s="310"/>
      <c r="E54" s="310"/>
      <c r="F54" s="310"/>
      <c r="G54" s="310"/>
      <c r="H54" s="310"/>
    </row>
    <row r="55" spans="1:8" ht="31.5">
      <c r="A55" s="308"/>
      <c r="B55" s="308"/>
      <c r="C55" s="308"/>
      <c r="D55" s="308"/>
      <c r="E55" s="308"/>
      <c r="F55" s="308"/>
      <c r="G55" s="308"/>
      <c r="H55" s="310"/>
    </row>
    <row r="56" spans="1:8">
      <c r="A56" s="308"/>
      <c r="B56" s="308"/>
      <c r="C56" s="308"/>
      <c r="D56" s="308"/>
      <c r="E56" s="308"/>
      <c r="F56" s="308"/>
      <c r="G56" s="308"/>
      <c r="H56" s="308"/>
    </row>
    <row r="57" spans="1:8">
      <c r="A57" s="308"/>
      <c r="B57" s="308"/>
      <c r="C57" s="308"/>
      <c r="D57" s="308"/>
      <c r="E57" s="308"/>
      <c r="F57" s="308"/>
      <c r="G57" s="308"/>
      <c r="H57" s="308"/>
    </row>
    <row r="58" spans="1:8">
      <c r="A58" s="308"/>
      <c r="B58" s="308"/>
      <c r="C58" s="308"/>
      <c r="D58" s="308"/>
      <c r="E58" s="308"/>
      <c r="F58" s="308"/>
      <c r="G58" s="308"/>
      <c r="H58" s="308"/>
    </row>
    <row r="59" spans="1:8">
      <c r="A59" s="308"/>
      <c r="B59" s="308"/>
      <c r="C59" s="308"/>
      <c r="D59" s="308"/>
      <c r="E59" s="308"/>
      <c r="F59" s="308"/>
      <c r="G59" s="308"/>
      <c r="H59" s="308"/>
    </row>
    <row r="60" spans="1:8">
      <c r="A60" s="308"/>
      <c r="B60" s="308"/>
      <c r="C60" s="308"/>
      <c r="D60" s="308"/>
      <c r="E60" s="308"/>
      <c r="F60" s="308"/>
      <c r="G60" s="308"/>
      <c r="H60" s="308"/>
    </row>
    <row r="61" spans="1:8">
      <c r="A61" s="308"/>
      <c r="B61" s="308"/>
      <c r="C61" s="308"/>
      <c r="D61" s="308"/>
      <c r="E61" s="308"/>
      <c r="F61" s="308"/>
      <c r="G61" s="311"/>
      <c r="H61" s="308"/>
    </row>
    <row r="62" spans="1:8">
      <c r="A62" s="308"/>
      <c r="B62" s="308"/>
      <c r="C62" s="308"/>
      <c r="D62" s="308"/>
      <c r="E62" s="308"/>
      <c r="F62" s="308"/>
      <c r="G62" s="308"/>
      <c r="H62" s="308"/>
    </row>
    <row r="63" spans="1:8">
      <c r="A63" s="308"/>
      <c r="B63" s="308"/>
      <c r="C63" s="308"/>
      <c r="D63" s="308"/>
      <c r="E63" s="308"/>
      <c r="F63" s="308"/>
      <c r="G63" s="308"/>
      <c r="H63" s="308"/>
    </row>
    <row r="64" spans="1:8">
      <c r="A64" s="308"/>
      <c r="B64" s="308"/>
      <c r="C64" s="308"/>
      <c r="D64" s="308"/>
      <c r="E64" s="308"/>
      <c r="F64" s="308"/>
      <c r="G64" s="308"/>
      <c r="H64" s="308"/>
    </row>
    <row r="65" spans="1:8">
      <c r="A65" s="308"/>
      <c r="B65" s="308"/>
      <c r="C65" s="308"/>
      <c r="D65" s="308"/>
      <c r="E65" s="308"/>
      <c r="F65" s="308"/>
      <c r="G65" s="308"/>
      <c r="H65" s="308"/>
    </row>
    <row r="66" spans="1:8">
      <c r="A66" s="308"/>
      <c r="B66" s="308"/>
      <c r="C66" s="308"/>
      <c r="D66" s="308"/>
      <c r="E66" s="308"/>
      <c r="F66" s="308"/>
      <c r="G66" s="308"/>
      <c r="H66" s="308"/>
    </row>
    <row r="67" spans="1:8">
      <c r="A67" s="308"/>
      <c r="B67" s="308"/>
      <c r="C67" s="308"/>
      <c r="D67" s="308"/>
      <c r="E67" s="308"/>
      <c r="F67" s="308"/>
      <c r="G67" s="308"/>
      <c r="H67" s="308"/>
    </row>
    <row r="68" spans="1:8">
      <c r="A68" s="308"/>
      <c r="B68" s="308"/>
      <c r="C68" s="308"/>
      <c r="D68" s="308"/>
      <c r="E68" s="308"/>
      <c r="F68" s="308"/>
      <c r="G68" s="308"/>
      <c r="H68" s="308"/>
    </row>
    <row r="69" spans="1:8">
      <c r="A69" s="308"/>
      <c r="B69" s="308"/>
      <c r="C69" s="308"/>
      <c r="D69" s="308"/>
      <c r="E69" s="308"/>
      <c r="F69" s="308"/>
      <c r="G69" s="308"/>
      <c r="H69" s="308"/>
    </row>
    <row r="70" spans="1:8">
      <c r="A70" s="308"/>
      <c r="B70" s="308"/>
      <c r="C70" s="308"/>
      <c r="D70" s="308"/>
      <c r="E70" s="308"/>
      <c r="F70" s="308"/>
      <c r="G70" s="308"/>
      <c r="H70" s="308"/>
    </row>
    <row r="71" spans="1:8">
      <c r="A71" s="308"/>
      <c r="B71" s="308"/>
      <c r="C71" s="308"/>
      <c r="D71" s="308"/>
      <c r="E71" s="308"/>
      <c r="F71" s="308"/>
      <c r="G71" s="312"/>
      <c r="H71" s="308"/>
    </row>
    <row r="72" spans="1:8">
      <c r="A72" s="308"/>
      <c r="B72" s="308"/>
      <c r="C72" s="308"/>
      <c r="D72" s="308"/>
      <c r="E72" s="308"/>
      <c r="F72" s="308"/>
      <c r="G72" s="308"/>
      <c r="H72" s="308"/>
    </row>
    <row r="73" spans="1:8">
      <c r="A73" s="308"/>
      <c r="B73" s="308"/>
      <c r="C73" s="308"/>
      <c r="D73" s="308"/>
      <c r="E73" s="308"/>
      <c r="F73" s="308"/>
      <c r="G73" s="308"/>
      <c r="H73" s="308"/>
    </row>
    <row r="74" spans="1:8">
      <c r="A74" s="308"/>
      <c r="B74" s="308"/>
      <c r="C74" s="308"/>
      <c r="D74" s="308"/>
      <c r="E74" s="308"/>
      <c r="F74" s="308"/>
      <c r="G74" s="308"/>
      <c r="H74" s="308"/>
    </row>
    <row r="75" spans="1:8">
      <c r="A75" s="308"/>
      <c r="B75" s="308"/>
      <c r="C75" s="308"/>
      <c r="D75" s="308"/>
      <c r="E75" s="308"/>
      <c r="F75" s="308"/>
      <c r="G75" s="308"/>
      <c r="H75" s="308"/>
    </row>
    <row r="76" spans="1:8">
      <c r="A76" s="308"/>
      <c r="B76" s="308"/>
      <c r="C76" s="308"/>
      <c r="D76" s="308"/>
      <c r="E76" s="308"/>
      <c r="F76" s="308"/>
      <c r="G76" s="308"/>
      <c r="H76" s="308"/>
    </row>
    <row r="77" spans="1:8">
      <c r="A77" s="308"/>
      <c r="B77" s="308"/>
      <c r="C77" s="308"/>
      <c r="D77" s="308"/>
      <c r="E77" s="308"/>
      <c r="F77" s="308"/>
      <c r="G77" s="308"/>
      <c r="H77" s="308"/>
    </row>
    <row r="78" spans="1:8">
      <c r="A78" s="308"/>
      <c r="B78" s="308"/>
      <c r="C78" s="308"/>
      <c r="D78" s="308"/>
      <c r="E78" s="308"/>
      <c r="F78" s="308"/>
      <c r="G78" s="308"/>
      <c r="H78" s="308"/>
    </row>
    <row r="79" spans="1:8">
      <c r="A79" s="308"/>
      <c r="B79" s="308"/>
      <c r="C79" s="308"/>
      <c r="D79" s="308"/>
      <c r="E79" s="308"/>
      <c r="F79" s="308"/>
      <c r="G79" s="308"/>
      <c r="H79" s="308"/>
    </row>
    <row r="80" spans="1:8">
      <c r="A80" s="308"/>
      <c r="B80" s="308"/>
      <c r="C80" s="308"/>
      <c r="D80" s="308"/>
      <c r="E80" s="308"/>
      <c r="F80" s="308"/>
      <c r="G80" s="308"/>
      <c r="H80" s="308"/>
    </row>
    <row r="81" spans="1:8">
      <c r="A81" s="308"/>
      <c r="B81" s="308"/>
      <c r="C81" s="308"/>
      <c r="D81" s="308"/>
      <c r="E81" s="308"/>
      <c r="F81" s="308"/>
      <c r="G81" s="308"/>
      <c r="H81" s="308"/>
    </row>
    <row r="82" spans="1:8">
      <c r="A82" s="308"/>
      <c r="B82" s="308"/>
      <c r="C82" s="308"/>
      <c r="D82" s="308"/>
      <c r="E82" s="308"/>
      <c r="F82" s="308"/>
      <c r="G82" s="308"/>
      <c r="H82" s="308"/>
    </row>
    <row r="83" spans="1:8">
      <c r="A83" s="308"/>
      <c r="B83" s="308"/>
      <c r="C83" s="308"/>
      <c r="D83" s="308"/>
      <c r="E83" s="308"/>
      <c r="F83" s="308"/>
      <c r="G83" s="308"/>
      <c r="H83" s="308"/>
    </row>
    <row r="84" spans="1:8">
      <c r="A84" s="308"/>
      <c r="B84" s="308"/>
      <c r="C84" s="308"/>
      <c r="D84" s="308"/>
      <c r="E84" s="308"/>
      <c r="F84" s="308"/>
      <c r="G84" s="308"/>
      <c r="H84" s="308"/>
    </row>
    <row r="85" spans="1:8">
      <c r="A85" s="308"/>
      <c r="B85" s="308"/>
      <c r="C85" s="308"/>
      <c r="D85" s="308"/>
      <c r="E85" s="308"/>
      <c r="F85" s="308"/>
      <c r="G85" s="308"/>
      <c r="H85" s="308"/>
    </row>
    <row r="86" spans="1:8">
      <c r="A86" s="308"/>
      <c r="B86" s="308"/>
      <c r="C86" s="308"/>
      <c r="D86" s="308"/>
      <c r="E86" s="308"/>
      <c r="F86" s="308"/>
      <c r="G86" s="308"/>
      <c r="H86" s="308"/>
    </row>
    <row r="87" spans="1:8">
      <c r="A87" s="308"/>
      <c r="B87" s="308"/>
      <c r="C87" s="308"/>
      <c r="D87" s="308"/>
      <c r="E87" s="308"/>
      <c r="F87" s="308"/>
      <c r="G87" s="308"/>
      <c r="H87" s="308"/>
    </row>
    <row r="88" spans="1:8">
      <c r="A88" s="308"/>
      <c r="B88" s="308"/>
      <c r="C88" s="308"/>
      <c r="D88" s="308"/>
      <c r="E88" s="308"/>
      <c r="F88" s="308"/>
      <c r="G88" s="308"/>
      <c r="H88" s="308"/>
    </row>
    <row r="89" spans="1:8">
      <c r="A89" s="308"/>
      <c r="B89" s="308"/>
      <c r="C89" s="308"/>
      <c r="D89" s="308"/>
      <c r="E89" s="308"/>
      <c r="F89" s="308"/>
      <c r="G89" s="308"/>
      <c r="H89" s="308"/>
    </row>
    <row r="90" spans="1:8">
      <c r="A90" s="308"/>
      <c r="B90" s="308"/>
      <c r="C90" s="308"/>
      <c r="D90" s="308"/>
      <c r="E90" s="308"/>
      <c r="F90" s="308"/>
      <c r="G90" s="308"/>
      <c r="H90" s="308"/>
    </row>
    <row r="91" spans="1:8">
      <c r="A91" s="308"/>
      <c r="B91" s="308"/>
      <c r="C91" s="308"/>
      <c r="D91" s="308"/>
      <c r="E91" s="308"/>
      <c r="F91" s="308"/>
      <c r="G91" s="308"/>
      <c r="H91" s="308"/>
    </row>
    <row r="92" spans="1:8">
      <c r="A92" s="308"/>
      <c r="B92" s="308"/>
      <c r="C92" s="308"/>
      <c r="D92" s="308"/>
      <c r="E92" s="308"/>
      <c r="F92" s="308"/>
      <c r="G92" s="308"/>
      <c r="H92" s="308"/>
    </row>
    <row r="93" spans="1:8">
      <c r="A93" s="308"/>
      <c r="B93" s="308"/>
      <c r="C93" s="308"/>
      <c r="D93" s="308"/>
      <c r="E93" s="308"/>
      <c r="F93" s="308"/>
      <c r="G93" s="308"/>
      <c r="H93" s="308"/>
    </row>
    <row r="94" spans="1:8">
      <c r="A94" s="308"/>
      <c r="B94" s="308"/>
      <c r="C94" s="308"/>
      <c r="D94" s="308"/>
      <c r="E94" s="308"/>
      <c r="F94" s="308"/>
      <c r="G94" s="308"/>
      <c r="H94" s="308"/>
    </row>
  </sheetData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M45"/>
  <sheetViews>
    <sheetView view="pageBreakPreview" zoomScaleNormal="90" workbookViewId="0">
      <selection activeCell="G22" sqref="G22"/>
    </sheetView>
  </sheetViews>
  <sheetFormatPr defaultColWidth="9" defaultRowHeight="14.25"/>
  <cols>
    <col min="1" max="1" width="4.375" style="13" customWidth="1"/>
    <col min="2" max="2" width="5" style="14" customWidth="1"/>
    <col min="3" max="3" width="20.75" style="13" customWidth="1"/>
    <col min="4" max="4" width="27.75" style="13" customWidth="1"/>
    <col min="5" max="5" width="5.875" style="15" customWidth="1"/>
    <col min="6" max="6" width="9.375" style="16" customWidth="1"/>
    <col min="7" max="7" width="11.5" style="13" customWidth="1"/>
    <col min="8" max="8" width="15.625" style="13" customWidth="1"/>
    <col min="9" max="9" width="7.75" style="13" customWidth="1"/>
    <col min="10" max="10" width="13.75" style="17" bestFit="1" customWidth="1"/>
    <col min="11" max="11" width="13.75" style="13" bestFit="1" customWidth="1"/>
    <col min="12" max="12" width="13.875" style="13" bestFit="1" customWidth="1"/>
    <col min="13" max="256" width="9" style="13"/>
    <col min="257" max="257" width="4.75" style="13" customWidth="1"/>
    <col min="258" max="258" width="5" style="13" customWidth="1"/>
    <col min="259" max="259" width="21" style="13" customWidth="1"/>
    <col min="260" max="260" width="19" style="13" customWidth="1"/>
    <col min="261" max="261" width="5.875" style="13" customWidth="1"/>
    <col min="262" max="262" width="11.5" style="13" customWidth="1"/>
    <col min="263" max="263" width="11.75" style="13" customWidth="1"/>
    <col min="264" max="264" width="15.625" style="13" customWidth="1"/>
    <col min="265" max="265" width="8" style="13" customWidth="1"/>
    <col min="266" max="267" width="13.75" style="13" bestFit="1" customWidth="1"/>
    <col min="268" max="268" width="13.875" style="13" bestFit="1" customWidth="1"/>
    <col min="269" max="512" width="9" style="13"/>
    <col min="513" max="513" width="4.75" style="13" customWidth="1"/>
    <col min="514" max="514" width="5" style="13" customWidth="1"/>
    <col min="515" max="515" width="21" style="13" customWidth="1"/>
    <col min="516" max="516" width="19" style="13" customWidth="1"/>
    <col min="517" max="517" width="5.875" style="13" customWidth="1"/>
    <col min="518" max="518" width="11.5" style="13" customWidth="1"/>
    <col min="519" max="519" width="11.75" style="13" customWidth="1"/>
    <col min="520" max="520" width="15.625" style="13" customWidth="1"/>
    <col min="521" max="521" width="8" style="13" customWidth="1"/>
    <col min="522" max="523" width="13.75" style="13" bestFit="1" customWidth="1"/>
    <col min="524" max="524" width="13.875" style="13" bestFit="1" customWidth="1"/>
    <col min="525" max="768" width="9" style="13"/>
    <col min="769" max="769" width="4.75" style="13" customWidth="1"/>
    <col min="770" max="770" width="5" style="13" customWidth="1"/>
    <col min="771" max="771" width="21" style="13" customWidth="1"/>
    <col min="772" max="772" width="19" style="13" customWidth="1"/>
    <col min="773" max="773" width="5.875" style="13" customWidth="1"/>
    <col min="774" max="774" width="11.5" style="13" customWidth="1"/>
    <col min="775" max="775" width="11.75" style="13" customWidth="1"/>
    <col min="776" max="776" width="15.625" style="13" customWidth="1"/>
    <col min="777" max="777" width="8" style="13" customWidth="1"/>
    <col min="778" max="779" width="13.75" style="13" bestFit="1" customWidth="1"/>
    <col min="780" max="780" width="13.875" style="13" bestFit="1" customWidth="1"/>
    <col min="781" max="1024" width="9" style="13"/>
    <col min="1025" max="1025" width="4.75" style="13" customWidth="1"/>
    <col min="1026" max="1026" width="5" style="13" customWidth="1"/>
    <col min="1027" max="1027" width="21" style="13" customWidth="1"/>
    <col min="1028" max="1028" width="19" style="13" customWidth="1"/>
    <col min="1029" max="1029" width="5.875" style="13" customWidth="1"/>
    <col min="1030" max="1030" width="11.5" style="13" customWidth="1"/>
    <col min="1031" max="1031" width="11.75" style="13" customWidth="1"/>
    <col min="1032" max="1032" width="15.625" style="13" customWidth="1"/>
    <col min="1033" max="1033" width="8" style="13" customWidth="1"/>
    <col min="1034" max="1035" width="13.75" style="13" bestFit="1" customWidth="1"/>
    <col min="1036" max="1036" width="13.875" style="13" bestFit="1" customWidth="1"/>
    <col min="1037" max="1280" width="9" style="13"/>
    <col min="1281" max="1281" width="4.75" style="13" customWidth="1"/>
    <col min="1282" max="1282" width="5" style="13" customWidth="1"/>
    <col min="1283" max="1283" width="21" style="13" customWidth="1"/>
    <col min="1284" max="1284" width="19" style="13" customWidth="1"/>
    <col min="1285" max="1285" width="5.875" style="13" customWidth="1"/>
    <col min="1286" max="1286" width="11.5" style="13" customWidth="1"/>
    <col min="1287" max="1287" width="11.75" style="13" customWidth="1"/>
    <col min="1288" max="1288" width="15.625" style="13" customWidth="1"/>
    <col min="1289" max="1289" width="8" style="13" customWidth="1"/>
    <col min="1290" max="1291" width="13.75" style="13" bestFit="1" customWidth="1"/>
    <col min="1292" max="1292" width="13.875" style="13" bestFit="1" customWidth="1"/>
    <col min="1293" max="1536" width="9" style="13"/>
    <col min="1537" max="1537" width="4.75" style="13" customWidth="1"/>
    <col min="1538" max="1538" width="5" style="13" customWidth="1"/>
    <col min="1539" max="1539" width="21" style="13" customWidth="1"/>
    <col min="1540" max="1540" width="19" style="13" customWidth="1"/>
    <col min="1541" max="1541" width="5.875" style="13" customWidth="1"/>
    <col min="1542" max="1542" width="11.5" style="13" customWidth="1"/>
    <col min="1543" max="1543" width="11.75" style="13" customWidth="1"/>
    <col min="1544" max="1544" width="15.625" style="13" customWidth="1"/>
    <col min="1545" max="1545" width="8" style="13" customWidth="1"/>
    <col min="1546" max="1547" width="13.75" style="13" bestFit="1" customWidth="1"/>
    <col min="1548" max="1548" width="13.875" style="13" bestFit="1" customWidth="1"/>
    <col min="1549" max="1792" width="9" style="13"/>
    <col min="1793" max="1793" width="4.75" style="13" customWidth="1"/>
    <col min="1794" max="1794" width="5" style="13" customWidth="1"/>
    <col min="1795" max="1795" width="21" style="13" customWidth="1"/>
    <col min="1796" max="1796" width="19" style="13" customWidth="1"/>
    <col min="1797" max="1797" width="5.875" style="13" customWidth="1"/>
    <col min="1798" max="1798" width="11.5" style="13" customWidth="1"/>
    <col min="1799" max="1799" width="11.75" style="13" customWidth="1"/>
    <col min="1800" max="1800" width="15.625" style="13" customWidth="1"/>
    <col min="1801" max="1801" width="8" style="13" customWidth="1"/>
    <col min="1802" max="1803" width="13.75" style="13" bestFit="1" customWidth="1"/>
    <col min="1804" max="1804" width="13.875" style="13" bestFit="1" customWidth="1"/>
    <col min="1805" max="2048" width="9" style="13"/>
    <col min="2049" max="2049" width="4.75" style="13" customWidth="1"/>
    <col min="2050" max="2050" width="5" style="13" customWidth="1"/>
    <col min="2051" max="2051" width="21" style="13" customWidth="1"/>
    <col min="2052" max="2052" width="19" style="13" customWidth="1"/>
    <col min="2053" max="2053" width="5.875" style="13" customWidth="1"/>
    <col min="2054" max="2054" width="11.5" style="13" customWidth="1"/>
    <col min="2055" max="2055" width="11.75" style="13" customWidth="1"/>
    <col min="2056" max="2056" width="15.625" style="13" customWidth="1"/>
    <col min="2057" max="2057" width="8" style="13" customWidth="1"/>
    <col min="2058" max="2059" width="13.75" style="13" bestFit="1" customWidth="1"/>
    <col min="2060" max="2060" width="13.875" style="13" bestFit="1" customWidth="1"/>
    <col min="2061" max="2304" width="9" style="13"/>
    <col min="2305" max="2305" width="4.75" style="13" customWidth="1"/>
    <col min="2306" max="2306" width="5" style="13" customWidth="1"/>
    <col min="2307" max="2307" width="21" style="13" customWidth="1"/>
    <col min="2308" max="2308" width="19" style="13" customWidth="1"/>
    <col min="2309" max="2309" width="5.875" style="13" customWidth="1"/>
    <col min="2310" max="2310" width="11.5" style="13" customWidth="1"/>
    <col min="2311" max="2311" width="11.75" style="13" customWidth="1"/>
    <col min="2312" max="2312" width="15.625" style="13" customWidth="1"/>
    <col min="2313" max="2313" width="8" style="13" customWidth="1"/>
    <col min="2314" max="2315" width="13.75" style="13" bestFit="1" customWidth="1"/>
    <col min="2316" max="2316" width="13.875" style="13" bestFit="1" customWidth="1"/>
    <col min="2317" max="2560" width="9" style="13"/>
    <col min="2561" max="2561" width="4.75" style="13" customWidth="1"/>
    <col min="2562" max="2562" width="5" style="13" customWidth="1"/>
    <col min="2563" max="2563" width="21" style="13" customWidth="1"/>
    <col min="2564" max="2564" width="19" style="13" customWidth="1"/>
    <col min="2565" max="2565" width="5.875" style="13" customWidth="1"/>
    <col min="2566" max="2566" width="11.5" style="13" customWidth="1"/>
    <col min="2567" max="2567" width="11.75" style="13" customWidth="1"/>
    <col min="2568" max="2568" width="15.625" style="13" customWidth="1"/>
    <col min="2569" max="2569" width="8" style="13" customWidth="1"/>
    <col min="2570" max="2571" width="13.75" style="13" bestFit="1" customWidth="1"/>
    <col min="2572" max="2572" width="13.875" style="13" bestFit="1" customWidth="1"/>
    <col min="2573" max="2816" width="9" style="13"/>
    <col min="2817" max="2817" width="4.75" style="13" customWidth="1"/>
    <col min="2818" max="2818" width="5" style="13" customWidth="1"/>
    <col min="2819" max="2819" width="21" style="13" customWidth="1"/>
    <col min="2820" max="2820" width="19" style="13" customWidth="1"/>
    <col min="2821" max="2821" width="5.875" style="13" customWidth="1"/>
    <col min="2822" max="2822" width="11.5" style="13" customWidth="1"/>
    <col min="2823" max="2823" width="11.75" style="13" customWidth="1"/>
    <col min="2824" max="2824" width="15.625" style="13" customWidth="1"/>
    <col min="2825" max="2825" width="8" style="13" customWidth="1"/>
    <col min="2826" max="2827" width="13.75" style="13" bestFit="1" customWidth="1"/>
    <col min="2828" max="2828" width="13.875" style="13" bestFit="1" customWidth="1"/>
    <col min="2829" max="3072" width="9" style="13"/>
    <col min="3073" max="3073" width="4.75" style="13" customWidth="1"/>
    <col min="3074" max="3074" width="5" style="13" customWidth="1"/>
    <col min="3075" max="3075" width="21" style="13" customWidth="1"/>
    <col min="3076" max="3076" width="19" style="13" customWidth="1"/>
    <col min="3077" max="3077" width="5.875" style="13" customWidth="1"/>
    <col min="3078" max="3078" width="11.5" style="13" customWidth="1"/>
    <col min="3079" max="3079" width="11.75" style="13" customWidth="1"/>
    <col min="3080" max="3080" width="15.625" style="13" customWidth="1"/>
    <col min="3081" max="3081" width="8" style="13" customWidth="1"/>
    <col min="3082" max="3083" width="13.75" style="13" bestFit="1" customWidth="1"/>
    <col min="3084" max="3084" width="13.875" style="13" bestFit="1" customWidth="1"/>
    <col min="3085" max="3328" width="9" style="13"/>
    <col min="3329" max="3329" width="4.75" style="13" customWidth="1"/>
    <col min="3330" max="3330" width="5" style="13" customWidth="1"/>
    <col min="3331" max="3331" width="21" style="13" customWidth="1"/>
    <col min="3332" max="3332" width="19" style="13" customWidth="1"/>
    <col min="3333" max="3333" width="5.875" style="13" customWidth="1"/>
    <col min="3334" max="3334" width="11.5" style="13" customWidth="1"/>
    <col min="3335" max="3335" width="11.75" style="13" customWidth="1"/>
    <col min="3336" max="3336" width="15.625" style="13" customWidth="1"/>
    <col min="3337" max="3337" width="8" style="13" customWidth="1"/>
    <col min="3338" max="3339" width="13.75" style="13" bestFit="1" customWidth="1"/>
    <col min="3340" max="3340" width="13.875" style="13" bestFit="1" customWidth="1"/>
    <col min="3341" max="3584" width="9" style="13"/>
    <col min="3585" max="3585" width="4.75" style="13" customWidth="1"/>
    <col min="3586" max="3586" width="5" style="13" customWidth="1"/>
    <col min="3587" max="3587" width="21" style="13" customWidth="1"/>
    <col min="3588" max="3588" width="19" style="13" customWidth="1"/>
    <col min="3589" max="3589" width="5.875" style="13" customWidth="1"/>
    <col min="3590" max="3590" width="11.5" style="13" customWidth="1"/>
    <col min="3591" max="3591" width="11.75" style="13" customWidth="1"/>
    <col min="3592" max="3592" width="15.625" style="13" customWidth="1"/>
    <col min="3593" max="3593" width="8" style="13" customWidth="1"/>
    <col min="3594" max="3595" width="13.75" style="13" bestFit="1" customWidth="1"/>
    <col min="3596" max="3596" width="13.875" style="13" bestFit="1" customWidth="1"/>
    <col min="3597" max="3840" width="9" style="13"/>
    <col min="3841" max="3841" width="4.75" style="13" customWidth="1"/>
    <col min="3842" max="3842" width="5" style="13" customWidth="1"/>
    <col min="3843" max="3843" width="21" style="13" customWidth="1"/>
    <col min="3844" max="3844" width="19" style="13" customWidth="1"/>
    <col min="3845" max="3845" width="5.875" style="13" customWidth="1"/>
    <col min="3846" max="3846" width="11.5" style="13" customWidth="1"/>
    <col min="3847" max="3847" width="11.75" style="13" customWidth="1"/>
    <col min="3848" max="3848" width="15.625" style="13" customWidth="1"/>
    <col min="3849" max="3849" width="8" style="13" customWidth="1"/>
    <col min="3850" max="3851" width="13.75" style="13" bestFit="1" customWidth="1"/>
    <col min="3852" max="3852" width="13.875" style="13" bestFit="1" customWidth="1"/>
    <col min="3853" max="4096" width="9" style="13"/>
    <col min="4097" max="4097" width="4.75" style="13" customWidth="1"/>
    <col min="4098" max="4098" width="5" style="13" customWidth="1"/>
    <col min="4099" max="4099" width="21" style="13" customWidth="1"/>
    <col min="4100" max="4100" width="19" style="13" customWidth="1"/>
    <col min="4101" max="4101" width="5.875" style="13" customWidth="1"/>
    <col min="4102" max="4102" width="11.5" style="13" customWidth="1"/>
    <col min="4103" max="4103" width="11.75" style="13" customWidth="1"/>
    <col min="4104" max="4104" width="15.625" style="13" customWidth="1"/>
    <col min="4105" max="4105" width="8" style="13" customWidth="1"/>
    <col min="4106" max="4107" width="13.75" style="13" bestFit="1" customWidth="1"/>
    <col min="4108" max="4108" width="13.875" style="13" bestFit="1" customWidth="1"/>
    <col min="4109" max="4352" width="9" style="13"/>
    <col min="4353" max="4353" width="4.75" style="13" customWidth="1"/>
    <col min="4354" max="4354" width="5" style="13" customWidth="1"/>
    <col min="4355" max="4355" width="21" style="13" customWidth="1"/>
    <col min="4356" max="4356" width="19" style="13" customWidth="1"/>
    <col min="4357" max="4357" width="5.875" style="13" customWidth="1"/>
    <col min="4358" max="4358" width="11.5" style="13" customWidth="1"/>
    <col min="4359" max="4359" width="11.75" style="13" customWidth="1"/>
    <col min="4360" max="4360" width="15.625" style="13" customWidth="1"/>
    <col min="4361" max="4361" width="8" style="13" customWidth="1"/>
    <col min="4362" max="4363" width="13.75" style="13" bestFit="1" customWidth="1"/>
    <col min="4364" max="4364" width="13.875" style="13" bestFit="1" customWidth="1"/>
    <col min="4365" max="4608" width="9" style="13"/>
    <col min="4609" max="4609" width="4.75" style="13" customWidth="1"/>
    <col min="4610" max="4610" width="5" style="13" customWidth="1"/>
    <col min="4611" max="4611" width="21" style="13" customWidth="1"/>
    <col min="4612" max="4612" width="19" style="13" customWidth="1"/>
    <col min="4613" max="4613" width="5.875" style="13" customWidth="1"/>
    <col min="4614" max="4614" width="11.5" style="13" customWidth="1"/>
    <col min="4615" max="4615" width="11.75" style="13" customWidth="1"/>
    <col min="4616" max="4616" width="15.625" style="13" customWidth="1"/>
    <col min="4617" max="4617" width="8" style="13" customWidth="1"/>
    <col min="4618" max="4619" width="13.75" style="13" bestFit="1" customWidth="1"/>
    <col min="4620" max="4620" width="13.875" style="13" bestFit="1" customWidth="1"/>
    <col min="4621" max="4864" width="9" style="13"/>
    <col min="4865" max="4865" width="4.75" style="13" customWidth="1"/>
    <col min="4866" max="4866" width="5" style="13" customWidth="1"/>
    <col min="4867" max="4867" width="21" style="13" customWidth="1"/>
    <col min="4868" max="4868" width="19" style="13" customWidth="1"/>
    <col min="4869" max="4869" width="5.875" style="13" customWidth="1"/>
    <col min="4870" max="4870" width="11.5" style="13" customWidth="1"/>
    <col min="4871" max="4871" width="11.75" style="13" customWidth="1"/>
    <col min="4872" max="4872" width="15.625" style="13" customWidth="1"/>
    <col min="4873" max="4873" width="8" style="13" customWidth="1"/>
    <col min="4874" max="4875" width="13.75" style="13" bestFit="1" customWidth="1"/>
    <col min="4876" max="4876" width="13.875" style="13" bestFit="1" customWidth="1"/>
    <col min="4877" max="5120" width="9" style="13"/>
    <col min="5121" max="5121" width="4.75" style="13" customWidth="1"/>
    <col min="5122" max="5122" width="5" style="13" customWidth="1"/>
    <col min="5123" max="5123" width="21" style="13" customWidth="1"/>
    <col min="5124" max="5124" width="19" style="13" customWidth="1"/>
    <col min="5125" max="5125" width="5.875" style="13" customWidth="1"/>
    <col min="5126" max="5126" width="11.5" style="13" customWidth="1"/>
    <col min="5127" max="5127" width="11.75" style="13" customWidth="1"/>
    <col min="5128" max="5128" width="15.625" style="13" customWidth="1"/>
    <col min="5129" max="5129" width="8" style="13" customWidth="1"/>
    <col min="5130" max="5131" width="13.75" style="13" bestFit="1" customWidth="1"/>
    <col min="5132" max="5132" width="13.875" style="13" bestFit="1" customWidth="1"/>
    <col min="5133" max="5376" width="9" style="13"/>
    <col min="5377" max="5377" width="4.75" style="13" customWidth="1"/>
    <col min="5378" max="5378" width="5" style="13" customWidth="1"/>
    <col min="5379" max="5379" width="21" style="13" customWidth="1"/>
    <col min="5380" max="5380" width="19" style="13" customWidth="1"/>
    <col min="5381" max="5381" width="5.875" style="13" customWidth="1"/>
    <col min="5382" max="5382" width="11.5" style="13" customWidth="1"/>
    <col min="5383" max="5383" width="11.75" style="13" customWidth="1"/>
    <col min="5384" max="5384" width="15.625" style="13" customWidth="1"/>
    <col min="5385" max="5385" width="8" style="13" customWidth="1"/>
    <col min="5386" max="5387" width="13.75" style="13" bestFit="1" customWidth="1"/>
    <col min="5388" max="5388" width="13.875" style="13" bestFit="1" customWidth="1"/>
    <col min="5389" max="5632" width="9" style="13"/>
    <col min="5633" max="5633" width="4.75" style="13" customWidth="1"/>
    <col min="5634" max="5634" width="5" style="13" customWidth="1"/>
    <col min="5635" max="5635" width="21" style="13" customWidth="1"/>
    <col min="5636" max="5636" width="19" style="13" customWidth="1"/>
    <col min="5637" max="5637" width="5.875" style="13" customWidth="1"/>
    <col min="5638" max="5638" width="11.5" style="13" customWidth="1"/>
    <col min="5639" max="5639" width="11.75" style="13" customWidth="1"/>
    <col min="5640" max="5640" width="15.625" style="13" customWidth="1"/>
    <col min="5641" max="5641" width="8" style="13" customWidth="1"/>
    <col min="5642" max="5643" width="13.75" style="13" bestFit="1" customWidth="1"/>
    <col min="5644" max="5644" width="13.875" style="13" bestFit="1" customWidth="1"/>
    <col min="5645" max="5888" width="9" style="13"/>
    <col min="5889" max="5889" width="4.75" style="13" customWidth="1"/>
    <col min="5890" max="5890" width="5" style="13" customWidth="1"/>
    <col min="5891" max="5891" width="21" style="13" customWidth="1"/>
    <col min="5892" max="5892" width="19" style="13" customWidth="1"/>
    <col min="5893" max="5893" width="5.875" style="13" customWidth="1"/>
    <col min="5894" max="5894" width="11.5" style="13" customWidth="1"/>
    <col min="5895" max="5895" width="11.75" style="13" customWidth="1"/>
    <col min="5896" max="5896" width="15.625" style="13" customWidth="1"/>
    <col min="5897" max="5897" width="8" style="13" customWidth="1"/>
    <col min="5898" max="5899" width="13.75" style="13" bestFit="1" customWidth="1"/>
    <col min="5900" max="5900" width="13.875" style="13" bestFit="1" customWidth="1"/>
    <col min="5901" max="6144" width="9" style="13"/>
    <col min="6145" max="6145" width="4.75" style="13" customWidth="1"/>
    <col min="6146" max="6146" width="5" style="13" customWidth="1"/>
    <col min="6147" max="6147" width="21" style="13" customWidth="1"/>
    <col min="6148" max="6148" width="19" style="13" customWidth="1"/>
    <col min="6149" max="6149" width="5.875" style="13" customWidth="1"/>
    <col min="6150" max="6150" width="11.5" style="13" customWidth="1"/>
    <col min="6151" max="6151" width="11.75" style="13" customWidth="1"/>
    <col min="6152" max="6152" width="15.625" style="13" customWidth="1"/>
    <col min="6153" max="6153" width="8" style="13" customWidth="1"/>
    <col min="6154" max="6155" width="13.75" style="13" bestFit="1" customWidth="1"/>
    <col min="6156" max="6156" width="13.875" style="13" bestFit="1" customWidth="1"/>
    <col min="6157" max="6400" width="9" style="13"/>
    <col min="6401" max="6401" width="4.75" style="13" customWidth="1"/>
    <col min="6402" max="6402" width="5" style="13" customWidth="1"/>
    <col min="6403" max="6403" width="21" style="13" customWidth="1"/>
    <col min="6404" max="6404" width="19" style="13" customWidth="1"/>
    <col min="6405" max="6405" width="5.875" style="13" customWidth="1"/>
    <col min="6406" max="6406" width="11.5" style="13" customWidth="1"/>
    <col min="6407" max="6407" width="11.75" style="13" customWidth="1"/>
    <col min="6408" max="6408" width="15.625" style="13" customWidth="1"/>
    <col min="6409" max="6409" width="8" style="13" customWidth="1"/>
    <col min="6410" max="6411" width="13.75" style="13" bestFit="1" customWidth="1"/>
    <col min="6412" max="6412" width="13.875" style="13" bestFit="1" customWidth="1"/>
    <col min="6413" max="6656" width="9" style="13"/>
    <col min="6657" max="6657" width="4.75" style="13" customWidth="1"/>
    <col min="6658" max="6658" width="5" style="13" customWidth="1"/>
    <col min="6659" max="6659" width="21" style="13" customWidth="1"/>
    <col min="6660" max="6660" width="19" style="13" customWidth="1"/>
    <col min="6661" max="6661" width="5.875" style="13" customWidth="1"/>
    <col min="6662" max="6662" width="11.5" style="13" customWidth="1"/>
    <col min="6663" max="6663" width="11.75" style="13" customWidth="1"/>
    <col min="6664" max="6664" width="15.625" style="13" customWidth="1"/>
    <col min="6665" max="6665" width="8" style="13" customWidth="1"/>
    <col min="6666" max="6667" width="13.75" style="13" bestFit="1" customWidth="1"/>
    <col min="6668" max="6668" width="13.875" style="13" bestFit="1" customWidth="1"/>
    <col min="6669" max="6912" width="9" style="13"/>
    <col min="6913" max="6913" width="4.75" style="13" customWidth="1"/>
    <col min="6914" max="6914" width="5" style="13" customWidth="1"/>
    <col min="6915" max="6915" width="21" style="13" customWidth="1"/>
    <col min="6916" max="6916" width="19" style="13" customWidth="1"/>
    <col min="6917" max="6917" width="5.875" style="13" customWidth="1"/>
    <col min="6918" max="6918" width="11.5" style="13" customWidth="1"/>
    <col min="6919" max="6919" width="11.75" style="13" customWidth="1"/>
    <col min="6920" max="6920" width="15.625" style="13" customWidth="1"/>
    <col min="6921" max="6921" width="8" style="13" customWidth="1"/>
    <col min="6922" max="6923" width="13.75" style="13" bestFit="1" customWidth="1"/>
    <col min="6924" max="6924" width="13.875" style="13" bestFit="1" customWidth="1"/>
    <col min="6925" max="7168" width="9" style="13"/>
    <col min="7169" max="7169" width="4.75" style="13" customWidth="1"/>
    <col min="7170" max="7170" width="5" style="13" customWidth="1"/>
    <col min="7171" max="7171" width="21" style="13" customWidth="1"/>
    <col min="7172" max="7172" width="19" style="13" customWidth="1"/>
    <col min="7173" max="7173" width="5.875" style="13" customWidth="1"/>
    <col min="7174" max="7174" width="11.5" style="13" customWidth="1"/>
    <col min="7175" max="7175" width="11.75" style="13" customWidth="1"/>
    <col min="7176" max="7176" width="15.625" style="13" customWidth="1"/>
    <col min="7177" max="7177" width="8" style="13" customWidth="1"/>
    <col min="7178" max="7179" width="13.75" style="13" bestFit="1" customWidth="1"/>
    <col min="7180" max="7180" width="13.875" style="13" bestFit="1" customWidth="1"/>
    <col min="7181" max="7424" width="9" style="13"/>
    <col min="7425" max="7425" width="4.75" style="13" customWidth="1"/>
    <col min="7426" max="7426" width="5" style="13" customWidth="1"/>
    <col min="7427" max="7427" width="21" style="13" customWidth="1"/>
    <col min="7428" max="7428" width="19" style="13" customWidth="1"/>
    <col min="7429" max="7429" width="5.875" style="13" customWidth="1"/>
    <col min="7430" max="7430" width="11.5" style="13" customWidth="1"/>
    <col min="7431" max="7431" width="11.75" style="13" customWidth="1"/>
    <col min="7432" max="7432" width="15.625" style="13" customWidth="1"/>
    <col min="7433" max="7433" width="8" style="13" customWidth="1"/>
    <col min="7434" max="7435" width="13.75" style="13" bestFit="1" customWidth="1"/>
    <col min="7436" max="7436" width="13.875" style="13" bestFit="1" customWidth="1"/>
    <col min="7437" max="7680" width="9" style="13"/>
    <col min="7681" max="7681" width="4.75" style="13" customWidth="1"/>
    <col min="7682" max="7682" width="5" style="13" customWidth="1"/>
    <col min="7683" max="7683" width="21" style="13" customWidth="1"/>
    <col min="7684" max="7684" width="19" style="13" customWidth="1"/>
    <col min="7685" max="7685" width="5.875" style="13" customWidth="1"/>
    <col min="7686" max="7686" width="11.5" style="13" customWidth="1"/>
    <col min="7687" max="7687" width="11.75" style="13" customWidth="1"/>
    <col min="7688" max="7688" width="15.625" style="13" customWidth="1"/>
    <col min="7689" max="7689" width="8" style="13" customWidth="1"/>
    <col min="7690" max="7691" width="13.75" style="13" bestFit="1" customWidth="1"/>
    <col min="7692" max="7692" width="13.875" style="13" bestFit="1" customWidth="1"/>
    <col min="7693" max="7936" width="9" style="13"/>
    <col min="7937" max="7937" width="4.75" style="13" customWidth="1"/>
    <col min="7938" max="7938" width="5" style="13" customWidth="1"/>
    <col min="7939" max="7939" width="21" style="13" customWidth="1"/>
    <col min="7940" max="7940" width="19" style="13" customWidth="1"/>
    <col min="7941" max="7941" width="5.875" style="13" customWidth="1"/>
    <col min="7942" max="7942" width="11.5" style="13" customWidth="1"/>
    <col min="7943" max="7943" width="11.75" style="13" customWidth="1"/>
    <col min="7944" max="7944" width="15.625" style="13" customWidth="1"/>
    <col min="7945" max="7945" width="8" style="13" customWidth="1"/>
    <col min="7946" max="7947" width="13.75" style="13" bestFit="1" customWidth="1"/>
    <col min="7948" max="7948" width="13.875" style="13" bestFit="1" customWidth="1"/>
    <col min="7949" max="8192" width="9" style="13"/>
    <col min="8193" max="8193" width="4.75" style="13" customWidth="1"/>
    <col min="8194" max="8194" width="5" style="13" customWidth="1"/>
    <col min="8195" max="8195" width="21" style="13" customWidth="1"/>
    <col min="8196" max="8196" width="19" style="13" customWidth="1"/>
    <col min="8197" max="8197" width="5.875" style="13" customWidth="1"/>
    <col min="8198" max="8198" width="11.5" style="13" customWidth="1"/>
    <col min="8199" max="8199" width="11.75" style="13" customWidth="1"/>
    <col min="8200" max="8200" width="15.625" style="13" customWidth="1"/>
    <col min="8201" max="8201" width="8" style="13" customWidth="1"/>
    <col min="8202" max="8203" width="13.75" style="13" bestFit="1" customWidth="1"/>
    <col min="8204" max="8204" width="13.875" style="13" bestFit="1" customWidth="1"/>
    <col min="8205" max="8448" width="9" style="13"/>
    <col min="8449" max="8449" width="4.75" style="13" customWidth="1"/>
    <col min="8450" max="8450" width="5" style="13" customWidth="1"/>
    <col min="8451" max="8451" width="21" style="13" customWidth="1"/>
    <col min="8452" max="8452" width="19" style="13" customWidth="1"/>
    <col min="8453" max="8453" width="5.875" style="13" customWidth="1"/>
    <col min="8454" max="8454" width="11.5" style="13" customWidth="1"/>
    <col min="8455" max="8455" width="11.75" style="13" customWidth="1"/>
    <col min="8456" max="8456" width="15.625" style="13" customWidth="1"/>
    <col min="8457" max="8457" width="8" style="13" customWidth="1"/>
    <col min="8458" max="8459" width="13.75" style="13" bestFit="1" customWidth="1"/>
    <col min="8460" max="8460" width="13.875" style="13" bestFit="1" customWidth="1"/>
    <col min="8461" max="8704" width="9" style="13"/>
    <col min="8705" max="8705" width="4.75" style="13" customWidth="1"/>
    <col min="8706" max="8706" width="5" style="13" customWidth="1"/>
    <col min="8707" max="8707" width="21" style="13" customWidth="1"/>
    <col min="8708" max="8708" width="19" style="13" customWidth="1"/>
    <col min="8709" max="8709" width="5.875" style="13" customWidth="1"/>
    <col min="8710" max="8710" width="11.5" style="13" customWidth="1"/>
    <col min="8711" max="8711" width="11.75" style="13" customWidth="1"/>
    <col min="8712" max="8712" width="15.625" style="13" customWidth="1"/>
    <col min="8713" max="8713" width="8" style="13" customWidth="1"/>
    <col min="8714" max="8715" width="13.75" style="13" bestFit="1" customWidth="1"/>
    <col min="8716" max="8716" width="13.875" style="13" bestFit="1" customWidth="1"/>
    <col min="8717" max="8960" width="9" style="13"/>
    <col min="8961" max="8961" width="4.75" style="13" customWidth="1"/>
    <col min="8962" max="8962" width="5" style="13" customWidth="1"/>
    <col min="8963" max="8963" width="21" style="13" customWidth="1"/>
    <col min="8964" max="8964" width="19" style="13" customWidth="1"/>
    <col min="8965" max="8965" width="5.875" style="13" customWidth="1"/>
    <col min="8966" max="8966" width="11.5" style="13" customWidth="1"/>
    <col min="8967" max="8967" width="11.75" style="13" customWidth="1"/>
    <col min="8968" max="8968" width="15.625" style="13" customWidth="1"/>
    <col min="8969" max="8969" width="8" style="13" customWidth="1"/>
    <col min="8970" max="8971" width="13.75" style="13" bestFit="1" customWidth="1"/>
    <col min="8972" max="8972" width="13.875" style="13" bestFit="1" customWidth="1"/>
    <col min="8973" max="9216" width="9" style="13"/>
    <col min="9217" max="9217" width="4.75" style="13" customWidth="1"/>
    <col min="9218" max="9218" width="5" style="13" customWidth="1"/>
    <col min="9219" max="9219" width="21" style="13" customWidth="1"/>
    <col min="9220" max="9220" width="19" style="13" customWidth="1"/>
    <col min="9221" max="9221" width="5.875" style="13" customWidth="1"/>
    <col min="9222" max="9222" width="11.5" style="13" customWidth="1"/>
    <col min="9223" max="9223" width="11.75" style="13" customWidth="1"/>
    <col min="9224" max="9224" width="15.625" style="13" customWidth="1"/>
    <col min="9225" max="9225" width="8" style="13" customWidth="1"/>
    <col min="9226" max="9227" width="13.75" style="13" bestFit="1" customWidth="1"/>
    <col min="9228" max="9228" width="13.875" style="13" bestFit="1" customWidth="1"/>
    <col min="9229" max="9472" width="9" style="13"/>
    <col min="9473" max="9473" width="4.75" style="13" customWidth="1"/>
    <col min="9474" max="9474" width="5" style="13" customWidth="1"/>
    <col min="9475" max="9475" width="21" style="13" customWidth="1"/>
    <col min="9476" max="9476" width="19" style="13" customWidth="1"/>
    <col min="9477" max="9477" width="5.875" style="13" customWidth="1"/>
    <col min="9478" max="9478" width="11.5" style="13" customWidth="1"/>
    <col min="9479" max="9479" width="11.75" style="13" customWidth="1"/>
    <col min="9480" max="9480" width="15.625" style="13" customWidth="1"/>
    <col min="9481" max="9481" width="8" style="13" customWidth="1"/>
    <col min="9482" max="9483" width="13.75" style="13" bestFit="1" customWidth="1"/>
    <col min="9484" max="9484" width="13.875" style="13" bestFit="1" customWidth="1"/>
    <col min="9485" max="9728" width="9" style="13"/>
    <col min="9729" max="9729" width="4.75" style="13" customWidth="1"/>
    <col min="9730" max="9730" width="5" style="13" customWidth="1"/>
    <col min="9731" max="9731" width="21" style="13" customWidth="1"/>
    <col min="9732" max="9732" width="19" style="13" customWidth="1"/>
    <col min="9733" max="9733" width="5.875" style="13" customWidth="1"/>
    <col min="9734" max="9734" width="11.5" style="13" customWidth="1"/>
    <col min="9735" max="9735" width="11.75" style="13" customWidth="1"/>
    <col min="9736" max="9736" width="15.625" style="13" customWidth="1"/>
    <col min="9737" max="9737" width="8" style="13" customWidth="1"/>
    <col min="9738" max="9739" width="13.75" style="13" bestFit="1" customWidth="1"/>
    <col min="9740" max="9740" width="13.875" style="13" bestFit="1" customWidth="1"/>
    <col min="9741" max="9984" width="9" style="13"/>
    <col min="9985" max="9985" width="4.75" style="13" customWidth="1"/>
    <col min="9986" max="9986" width="5" style="13" customWidth="1"/>
    <col min="9987" max="9987" width="21" style="13" customWidth="1"/>
    <col min="9988" max="9988" width="19" style="13" customWidth="1"/>
    <col min="9989" max="9989" width="5.875" style="13" customWidth="1"/>
    <col min="9990" max="9990" width="11.5" style="13" customWidth="1"/>
    <col min="9991" max="9991" width="11.75" style="13" customWidth="1"/>
    <col min="9992" max="9992" width="15.625" style="13" customWidth="1"/>
    <col min="9993" max="9993" width="8" style="13" customWidth="1"/>
    <col min="9994" max="9995" width="13.75" style="13" bestFit="1" customWidth="1"/>
    <col min="9996" max="9996" width="13.875" style="13" bestFit="1" customWidth="1"/>
    <col min="9997" max="10240" width="9" style="13"/>
    <col min="10241" max="10241" width="4.75" style="13" customWidth="1"/>
    <col min="10242" max="10242" width="5" style="13" customWidth="1"/>
    <col min="10243" max="10243" width="21" style="13" customWidth="1"/>
    <col min="10244" max="10244" width="19" style="13" customWidth="1"/>
    <col min="10245" max="10245" width="5.875" style="13" customWidth="1"/>
    <col min="10246" max="10246" width="11.5" style="13" customWidth="1"/>
    <col min="10247" max="10247" width="11.75" style="13" customWidth="1"/>
    <col min="10248" max="10248" width="15.625" style="13" customWidth="1"/>
    <col min="10249" max="10249" width="8" style="13" customWidth="1"/>
    <col min="10250" max="10251" width="13.75" style="13" bestFit="1" customWidth="1"/>
    <col min="10252" max="10252" width="13.875" style="13" bestFit="1" customWidth="1"/>
    <col min="10253" max="10496" width="9" style="13"/>
    <col min="10497" max="10497" width="4.75" style="13" customWidth="1"/>
    <col min="10498" max="10498" width="5" style="13" customWidth="1"/>
    <col min="10499" max="10499" width="21" style="13" customWidth="1"/>
    <col min="10500" max="10500" width="19" style="13" customWidth="1"/>
    <col min="10501" max="10501" width="5.875" style="13" customWidth="1"/>
    <col min="10502" max="10502" width="11.5" style="13" customWidth="1"/>
    <col min="10503" max="10503" width="11.75" style="13" customWidth="1"/>
    <col min="10504" max="10504" width="15.625" style="13" customWidth="1"/>
    <col min="10505" max="10505" width="8" style="13" customWidth="1"/>
    <col min="10506" max="10507" width="13.75" style="13" bestFit="1" customWidth="1"/>
    <col min="10508" max="10508" width="13.875" style="13" bestFit="1" customWidth="1"/>
    <col min="10509" max="10752" width="9" style="13"/>
    <col min="10753" max="10753" width="4.75" style="13" customWidth="1"/>
    <col min="10754" max="10754" width="5" style="13" customWidth="1"/>
    <col min="10755" max="10755" width="21" style="13" customWidth="1"/>
    <col min="10756" max="10756" width="19" style="13" customWidth="1"/>
    <col min="10757" max="10757" width="5.875" style="13" customWidth="1"/>
    <col min="10758" max="10758" width="11.5" style="13" customWidth="1"/>
    <col min="10759" max="10759" width="11.75" style="13" customWidth="1"/>
    <col min="10760" max="10760" width="15.625" style="13" customWidth="1"/>
    <col min="10761" max="10761" width="8" style="13" customWidth="1"/>
    <col min="10762" max="10763" width="13.75" style="13" bestFit="1" customWidth="1"/>
    <col min="10764" max="10764" width="13.875" style="13" bestFit="1" customWidth="1"/>
    <col min="10765" max="11008" width="9" style="13"/>
    <col min="11009" max="11009" width="4.75" style="13" customWidth="1"/>
    <col min="11010" max="11010" width="5" style="13" customWidth="1"/>
    <col min="11011" max="11011" width="21" style="13" customWidth="1"/>
    <col min="11012" max="11012" width="19" style="13" customWidth="1"/>
    <col min="11013" max="11013" width="5.875" style="13" customWidth="1"/>
    <col min="11014" max="11014" width="11.5" style="13" customWidth="1"/>
    <col min="11015" max="11015" width="11.75" style="13" customWidth="1"/>
    <col min="11016" max="11016" width="15.625" style="13" customWidth="1"/>
    <col min="11017" max="11017" width="8" style="13" customWidth="1"/>
    <col min="11018" max="11019" width="13.75" style="13" bestFit="1" customWidth="1"/>
    <col min="11020" max="11020" width="13.875" style="13" bestFit="1" customWidth="1"/>
    <col min="11021" max="11264" width="9" style="13"/>
    <col min="11265" max="11265" width="4.75" style="13" customWidth="1"/>
    <col min="11266" max="11266" width="5" style="13" customWidth="1"/>
    <col min="11267" max="11267" width="21" style="13" customWidth="1"/>
    <col min="11268" max="11268" width="19" style="13" customWidth="1"/>
    <col min="11269" max="11269" width="5.875" style="13" customWidth="1"/>
    <col min="11270" max="11270" width="11.5" style="13" customWidth="1"/>
    <col min="11271" max="11271" width="11.75" style="13" customWidth="1"/>
    <col min="11272" max="11272" width="15.625" style="13" customWidth="1"/>
    <col min="11273" max="11273" width="8" style="13" customWidth="1"/>
    <col min="11274" max="11275" width="13.75" style="13" bestFit="1" customWidth="1"/>
    <col min="11276" max="11276" width="13.875" style="13" bestFit="1" customWidth="1"/>
    <col min="11277" max="11520" width="9" style="13"/>
    <col min="11521" max="11521" width="4.75" style="13" customWidth="1"/>
    <col min="11522" max="11522" width="5" style="13" customWidth="1"/>
    <col min="11523" max="11523" width="21" style="13" customWidth="1"/>
    <col min="11524" max="11524" width="19" style="13" customWidth="1"/>
    <col min="11525" max="11525" width="5.875" style="13" customWidth="1"/>
    <col min="11526" max="11526" width="11.5" style="13" customWidth="1"/>
    <col min="11527" max="11527" width="11.75" style="13" customWidth="1"/>
    <col min="11528" max="11528" width="15.625" style="13" customWidth="1"/>
    <col min="11529" max="11529" width="8" style="13" customWidth="1"/>
    <col min="11530" max="11531" width="13.75" style="13" bestFit="1" customWidth="1"/>
    <col min="11532" max="11532" width="13.875" style="13" bestFit="1" customWidth="1"/>
    <col min="11533" max="11776" width="9" style="13"/>
    <col min="11777" max="11777" width="4.75" style="13" customWidth="1"/>
    <col min="11778" max="11778" width="5" style="13" customWidth="1"/>
    <col min="11779" max="11779" width="21" style="13" customWidth="1"/>
    <col min="11780" max="11780" width="19" style="13" customWidth="1"/>
    <col min="11781" max="11781" width="5.875" style="13" customWidth="1"/>
    <col min="11782" max="11782" width="11.5" style="13" customWidth="1"/>
    <col min="11783" max="11783" width="11.75" style="13" customWidth="1"/>
    <col min="11784" max="11784" width="15.625" style="13" customWidth="1"/>
    <col min="11785" max="11785" width="8" style="13" customWidth="1"/>
    <col min="11786" max="11787" width="13.75" style="13" bestFit="1" customWidth="1"/>
    <col min="11788" max="11788" width="13.875" style="13" bestFit="1" customWidth="1"/>
    <col min="11789" max="12032" width="9" style="13"/>
    <col min="12033" max="12033" width="4.75" style="13" customWidth="1"/>
    <col min="12034" max="12034" width="5" style="13" customWidth="1"/>
    <col min="12035" max="12035" width="21" style="13" customWidth="1"/>
    <col min="12036" max="12036" width="19" style="13" customWidth="1"/>
    <col min="12037" max="12037" width="5.875" style="13" customWidth="1"/>
    <col min="12038" max="12038" width="11.5" style="13" customWidth="1"/>
    <col min="12039" max="12039" width="11.75" style="13" customWidth="1"/>
    <col min="12040" max="12040" width="15.625" style="13" customWidth="1"/>
    <col min="12041" max="12041" width="8" style="13" customWidth="1"/>
    <col min="12042" max="12043" width="13.75" style="13" bestFit="1" customWidth="1"/>
    <col min="12044" max="12044" width="13.875" style="13" bestFit="1" customWidth="1"/>
    <col min="12045" max="12288" width="9" style="13"/>
    <col min="12289" max="12289" width="4.75" style="13" customWidth="1"/>
    <col min="12290" max="12290" width="5" style="13" customWidth="1"/>
    <col min="12291" max="12291" width="21" style="13" customWidth="1"/>
    <col min="12292" max="12292" width="19" style="13" customWidth="1"/>
    <col min="12293" max="12293" width="5.875" style="13" customWidth="1"/>
    <col min="12294" max="12294" width="11.5" style="13" customWidth="1"/>
    <col min="12295" max="12295" width="11.75" style="13" customWidth="1"/>
    <col min="12296" max="12296" width="15.625" style="13" customWidth="1"/>
    <col min="12297" max="12297" width="8" style="13" customWidth="1"/>
    <col min="12298" max="12299" width="13.75" style="13" bestFit="1" customWidth="1"/>
    <col min="12300" max="12300" width="13.875" style="13" bestFit="1" customWidth="1"/>
    <col min="12301" max="12544" width="9" style="13"/>
    <col min="12545" max="12545" width="4.75" style="13" customWidth="1"/>
    <col min="12546" max="12546" width="5" style="13" customWidth="1"/>
    <col min="12547" max="12547" width="21" style="13" customWidth="1"/>
    <col min="12548" max="12548" width="19" style="13" customWidth="1"/>
    <col min="12549" max="12549" width="5.875" style="13" customWidth="1"/>
    <col min="12550" max="12550" width="11.5" style="13" customWidth="1"/>
    <col min="12551" max="12551" width="11.75" style="13" customWidth="1"/>
    <col min="12552" max="12552" width="15.625" style="13" customWidth="1"/>
    <col min="12553" max="12553" width="8" style="13" customWidth="1"/>
    <col min="12554" max="12555" width="13.75" style="13" bestFit="1" customWidth="1"/>
    <col min="12556" max="12556" width="13.875" style="13" bestFit="1" customWidth="1"/>
    <col min="12557" max="12800" width="9" style="13"/>
    <col min="12801" max="12801" width="4.75" style="13" customWidth="1"/>
    <col min="12802" max="12802" width="5" style="13" customWidth="1"/>
    <col min="12803" max="12803" width="21" style="13" customWidth="1"/>
    <col min="12804" max="12804" width="19" style="13" customWidth="1"/>
    <col min="12805" max="12805" width="5.875" style="13" customWidth="1"/>
    <col min="12806" max="12806" width="11.5" style="13" customWidth="1"/>
    <col min="12807" max="12807" width="11.75" style="13" customWidth="1"/>
    <col min="12808" max="12808" width="15.625" style="13" customWidth="1"/>
    <col min="12809" max="12809" width="8" style="13" customWidth="1"/>
    <col min="12810" max="12811" width="13.75" style="13" bestFit="1" customWidth="1"/>
    <col min="12812" max="12812" width="13.875" style="13" bestFit="1" customWidth="1"/>
    <col min="12813" max="13056" width="9" style="13"/>
    <col min="13057" max="13057" width="4.75" style="13" customWidth="1"/>
    <col min="13058" max="13058" width="5" style="13" customWidth="1"/>
    <col min="13059" max="13059" width="21" style="13" customWidth="1"/>
    <col min="13060" max="13060" width="19" style="13" customWidth="1"/>
    <col min="13061" max="13061" width="5.875" style="13" customWidth="1"/>
    <col min="13062" max="13062" width="11.5" style="13" customWidth="1"/>
    <col min="13063" max="13063" width="11.75" style="13" customWidth="1"/>
    <col min="13064" max="13064" width="15.625" style="13" customWidth="1"/>
    <col min="13065" max="13065" width="8" style="13" customWidth="1"/>
    <col min="13066" max="13067" width="13.75" style="13" bestFit="1" customWidth="1"/>
    <col min="13068" max="13068" width="13.875" style="13" bestFit="1" customWidth="1"/>
    <col min="13069" max="13312" width="9" style="13"/>
    <col min="13313" max="13313" width="4.75" style="13" customWidth="1"/>
    <col min="13314" max="13314" width="5" style="13" customWidth="1"/>
    <col min="13315" max="13315" width="21" style="13" customWidth="1"/>
    <col min="13316" max="13316" width="19" style="13" customWidth="1"/>
    <col min="13317" max="13317" width="5.875" style="13" customWidth="1"/>
    <col min="13318" max="13318" width="11.5" style="13" customWidth="1"/>
    <col min="13319" max="13319" width="11.75" style="13" customWidth="1"/>
    <col min="13320" max="13320" width="15.625" style="13" customWidth="1"/>
    <col min="13321" max="13321" width="8" style="13" customWidth="1"/>
    <col min="13322" max="13323" width="13.75" style="13" bestFit="1" customWidth="1"/>
    <col min="13324" max="13324" width="13.875" style="13" bestFit="1" customWidth="1"/>
    <col min="13325" max="13568" width="9" style="13"/>
    <col min="13569" max="13569" width="4.75" style="13" customWidth="1"/>
    <col min="13570" max="13570" width="5" style="13" customWidth="1"/>
    <col min="13571" max="13571" width="21" style="13" customWidth="1"/>
    <col min="13572" max="13572" width="19" style="13" customWidth="1"/>
    <col min="13573" max="13573" width="5.875" style="13" customWidth="1"/>
    <col min="13574" max="13574" width="11.5" style="13" customWidth="1"/>
    <col min="13575" max="13575" width="11.75" style="13" customWidth="1"/>
    <col min="13576" max="13576" width="15.625" style="13" customWidth="1"/>
    <col min="13577" max="13577" width="8" style="13" customWidth="1"/>
    <col min="13578" max="13579" width="13.75" style="13" bestFit="1" customWidth="1"/>
    <col min="13580" max="13580" width="13.875" style="13" bestFit="1" customWidth="1"/>
    <col min="13581" max="13824" width="9" style="13"/>
    <col min="13825" max="13825" width="4.75" style="13" customWidth="1"/>
    <col min="13826" max="13826" width="5" style="13" customWidth="1"/>
    <col min="13827" max="13827" width="21" style="13" customWidth="1"/>
    <col min="13828" max="13828" width="19" style="13" customWidth="1"/>
    <col min="13829" max="13829" width="5.875" style="13" customWidth="1"/>
    <col min="13830" max="13830" width="11.5" style="13" customWidth="1"/>
    <col min="13831" max="13831" width="11.75" style="13" customWidth="1"/>
    <col min="13832" max="13832" width="15.625" style="13" customWidth="1"/>
    <col min="13833" max="13833" width="8" style="13" customWidth="1"/>
    <col min="13834" max="13835" width="13.75" style="13" bestFit="1" customWidth="1"/>
    <col min="13836" max="13836" width="13.875" style="13" bestFit="1" customWidth="1"/>
    <col min="13837" max="14080" width="9" style="13"/>
    <col min="14081" max="14081" width="4.75" style="13" customWidth="1"/>
    <col min="14082" max="14082" width="5" style="13" customWidth="1"/>
    <col min="14083" max="14083" width="21" style="13" customWidth="1"/>
    <col min="14084" max="14084" width="19" style="13" customWidth="1"/>
    <col min="14085" max="14085" width="5.875" style="13" customWidth="1"/>
    <col min="14086" max="14086" width="11.5" style="13" customWidth="1"/>
    <col min="14087" max="14087" width="11.75" style="13" customWidth="1"/>
    <col min="14088" max="14088" width="15.625" style="13" customWidth="1"/>
    <col min="14089" max="14089" width="8" style="13" customWidth="1"/>
    <col min="14090" max="14091" width="13.75" style="13" bestFit="1" customWidth="1"/>
    <col min="14092" max="14092" width="13.875" style="13" bestFit="1" customWidth="1"/>
    <col min="14093" max="14336" width="9" style="13"/>
    <col min="14337" max="14337" width="4.75" style="13" customWidth="1"/>
    <col min="14338" max="14338" width="5" style="13" customWidth="1"/>
    <col min="14339" max="14339" width="21" style="13" customWidth="1"/>
    <col min="14340" max="14340" width="19" style="13" customWidth="1"/>
    <col min="14341" max="14341" width="5.875" style="13" customWidth="1"/>
    <col min="14342" max="14342" width="11.5" style="13" customWidth="1"/>
    <col min="14343" max="14343" width="11.75" style="13" customWidth="1"/>
    <col min="14344" max="14344" width="15.625" style="13" customWidth="1"/>
    <col min="14345" max="14345" width="8" style="13" customWidth="1"/>
    <col min="14346" max="14347" width="13.75" style="13" bestFit="1" customWidth="1"/>
    <col min="14348" max="14348" width="13.875" style="13" bestFit="1" customWidth="1"/>
    <col min="14349" max="14592" width="9" style="13"/>
    <col min="14593" max="14593" width="4.75" style="13" customWidth="1"/>
    <col min="14594" max="14594" width="5" style="13" customWidth="1"/>
    <col min="14595" max="14595" width="21" style="13" customWidth="1"/>
    <col min="14596" max="14596" width="19" style="13" customWidth="1"/>
    <col min="14597" max="14597" width="5.875" style="13" customWidth="1"/>
    <col min="14598" max="14598" width="11.5" style="13" customWidth="1"/>
    <col min="14599" max="14599" width="11.75" style="13" customWidth="1"/>
    <col min="14600" max="14600" width="15.625" style="13" customWidth="1"/>
    <col min="14601" max="14601" width="8" style="13" customWidth="1"/>
    <col min="14602" max="14603" width="13.75" style="13" bestFit="1" customWidth="1"/>
    <col min="14604" max="14604" width="13.875" style="13" bestFit="1" customWidth="1"/>
    <col min="14605" max="14848" width="9" style="13"/>
    <col min="14849" max="14849" width="4.75" style="13" customWidth="1"/>
    <col min="14850" max="14850" width="5" style="13" customWidth="1"/>
    <col min="14851" max="14851" width="21" style="13" customWidth="1"/>
    <col min="14852" max="14852" width="19" style="13" customWidth="1"/>
    <col min="14853" max="14853" width="5.875" style="13" customWidth="1"/>
    <col min="14854" max="14854" width="11.5" style="13" customWidth="1"/>
    <col min="14855" max="14855" width="11.75" style="13" customWidth="1"/>
    <col min="14856" max="14856" width="15.625" style="13" customWidth="1"/>
    <col min="14857" max="14857" width="8" style="13" customWidth="1"/>
    <col min="14858" max="14859" width="13.75" style="13" bestFit="1" customWidth="1"/>
    <col min="14860" max="14860" width="13.875" style="13" bestFit="1" customWidth="1"/>
    <col min="14861" max="15104" width="9" style="13"/>
    <col min="15105" max="15105" width="4.75" style="13" customWidth="1"/>
    <col min="15106" max="15106" width="5" style="13" customWidth="1"/>
    <col min="15107" max="15107" width="21" style="13" customWidth="1"/>
    <col min="15108" max="15108" width="19" style="13" customWidth="1"/>
    <col min="15109" max="15109" width="5.875" style="13" customWidth="1"/>
    <col min="15110" max="15110" width="11.5" style="13" customWidth="1"/>
    <col min="15111" max="15111" width="11.75" style="13" customWidth="1"/>
    <col min="15112" max="15112" width="15.625" style="13" customWidth="1"/>
    <col min="15113" max="15113" width="8" style="13" customWidth="1"/>
    <col min="15114" max="15115" width="13.75" style="13" bestFit="1" customWidth="1"/>
    <col min="15116" max="15116" width="13.875" style="13" bestFit="1" customWidth="1"/>
    <col min="15117" max="15360" width="9" style="13"/>
    <col min="15361" max="15361" width="4.75" style="13" customWidth="1"/>
    <col min="15362" max="15362" width="5" style="13" customWidth="1"/>
    <col min="15363" max="15363" width="21" style="13" customWidth="1"/>
    <col min="15364" max="15364" width="19" style="13" customWidth="1"/>
    <col min="15365" max="15365" width="5.875" style="13" customWidth="1"/>
    <col min="15366" max="15366" width="11.5" style="13" customWidth="1"/>
    <col min="15367" max="15367" width="11.75" style="13" customWidth="1"/>
    <col min="15368" max="15368" width="15.625" style="13" customWidth="1"/>
    <col min="15369" max="15369" width="8" style="13" customWidth="1"/>
    <col min="15370" max="15371" width="13.75" style="13" bestFit="1" customWidth="1"/>
    <col min="15372" max="15372" width="13.875" style="13" bestFit="1" customWidth="1"/>
    <col min="15373" max="15616" width="9" style="13"/>
    <col min="15617" max="15617" width="4.75" style="13" customWidth="1"/>
    <col min="15618" max="15618" width="5" style="13" customWidth="1"/>
    <col min="15619" max="15619" width="21" style="13" customWidth="1"/>
    <col min="15620" max="15620" width="19" style="13" customWidth="1"/>
    <col min="15621" max="15621" width="5.875" style="13" customWidth="1"/>
    <col min="15622" max="15622" width="11.5" style="13" customWidth="1"/>
    <col min="15623" max="15623" width="11.75" style="13" customWidth="1"/>
    <col min="15624" max="15624" width="15.625" style="13" customWidth="1"/>
    <col min="15625" max="15625" width="8" style="13" customWidth="1"/>
    <col min="15626" max="15627" width="13.75" style="13" bestFit="1" customWidth="1"/>
    <col min="15628" max="15628" width="13.875" style="13" bestFit="1" customWidth="1"/>
    <col min="15629" max="15872" width="9" style="13"/>
    <col min="15873" max="15873" width="4.75" style="13" customWidth="1"/>
    <col min="15874" max="15874" width="5" style="13" customWidth="1"/>
    <col min="15875" max="15875" width="21" style="13" customWidth="1"/>
    <col min="15876" max="15876" width="19" style="13" customWidth="1"/>
    <col min="15877" max="15877" width="5.875" style="13" customWidth="1"/>
    <col min="15878" max="15878" width="11.5" style="13" customWidth="1"/>
    <col min="15879" max="15879" width="11.75" style="13" customWidth="1"/>
    <col min="15880" max="15880" width="15.625" style="13" customWidth="1"/>
    <col min="15881" max="15881" width="8" style="13" customWidth="1"/>
    <col min="15882" max="15883" width="13.75" style="13" bestFit="1" customWidth="1"/>
    <col min="15884" max="15884" width="13.875" style="13" bestFit="1" customWidth="1"/>
    <col min="15885" max="16128" width="9" style="13"/>
    <col min="16129" max="16129" width="4.75" style="13" customWidth="1"/>
    <col min="16130" max="16130" width="5" style="13" customWidth="1"/>
    <col min="16131" max="16131" width="21" style="13" customWidth="1"/>
    <col min="16132" max="16132" width="19" style="13" customWidth="1"/>
    <col min="16133" max="16133" width="5.875" style="13" customWidth="1"/>
    <col min="16134" max="16134" width="11.5" style="13" customWidth="1"/>
    <col min="16135" max="16135" width="11.75" style="13" customWidth="1"/>
    <col min="16136" max="16136" width="15.625" style="13" customWidth="1"/>
    <col min="16137" max="16137" width="8" style="13" customWidth="1"/>
    <col min="16138" max="16139" width="13.75" style="13" bestFit="1" customWidth="1"/>
    <col min="16140" max="16140" width="13.875" style="13" bestFit="1" customWidth="1"/>
    <col min="16141" max="16384" width="9" style="13"/>
  </cols>
  <sheetData>
    <row r="1" spans="1:12" ht="25.5">
      <c r="A1" s="350" t="s">
        <v>96</v>
      </c>
      <c r="B1" s="350"/>
      <c r="C1" s="350"/>
      <c r="D1" s="350"/>
      <c r="E1" s="350"/>
      <c r="F1" s="350"/>
      <c r="G1" s="350"/>
      <c r="H1" s="350"/>
      <c r="I1" s="350"/>
    </row>
    <row r="2" spans="1:12" ht="15" thickBot="1"/>
    <row r="3" spans="1:12" s="95" customFormat="1" ht="18.75" customHeight="1">
      <c r="A3" s="351" t="s">
        <v>97</v>
      </c>
      <c r="B3" s="352"/>
      <c r="C3" s="353" t="s">
        <v>204</v>
      </c>
      <c r="D3" s="353" t="s">
        <v>205</v>
      </c>
      <c r="E3" s="353" t="s">
        <v>206</v>
      </c>
      <c r="F3" s="353" t="s">
        <v>207</v>
      </c>
      <c r="G3" s="353" t="s">
        <v>208</v>
      </c>
      <c r="H3" s="353" t="s">
        <v>209</v>
      </c>
      <c r="I3" s="355" t="s">
        <v>210</v>
      </c>
      <c r="J3" s="94"/>
    </row>
    <row r="4" spans="1:12" s="95" customFormat="1" ht="18.75" customHeight="1">
      <c r="A4" s="105" t="s">
        <v>211</v>
      </c>
      <c r="B4" s="106" t="s">
        <v>98</v>
      </c>
      <c r="C4" s="354"/>
      <c r="D4" s="354"/>
      <c r="E4" s="354"/>
      <c r="F4" s="354"/>
      <c r="G4" s="354"/>
      <c r="H4" s="354"/>
      <c r="I4" s="356"/>
      <c r="J4" s="94"/>
    </row>
    <row r="5" spans="1:12" s="97" customFormat="1" ht="18.75" customHeight="1">
      <c r="A5" s="107" t="s">
        <v>212</v>
      </c>
      <c r="B5" s="108"/>
      <c r="C5" s="109"/>
      <c r="D5" s="109"/>
      <c r="E5" s="110"/>
      <c r="F5" s="111"/>
      <c r="G5" s="109"/>
      <c r="H5" s="112">
        <f>ROUNDDOWN(SUM(H6:H10), -2)</f>
        <v>36341700</v>
      </c>
      <c r="I5" s="113"/>
      <c r="J5" s="96"/>
    </row>
    <row r="6" spans="1:12" s="97" customFormat="1" ht="18.75" customHeight="1">
      <c r="A6" s="107"/>
      <c r="B6" s="108" t="s">
        <v>213</v>
      </c>
      <c r="C6" s="114" t="s">
        <v>214</v>
      </c>
      <c r="D6" s="115" t="s">
        <v>215</v>
      </c>
      <c r="E6" s="110" t="s">
        <v>216</v>
      </c>
      <c r="F6" s="116">
        <f>산출!C32</f>
        <v>321.35178082191788</v>
      </c>
      <c r="G6" s="117">
        <f>산출!H32</f>
        <v>61329</v>
      </c>
      <c r="H6" s="118">
        <f>ROUNDDOWN(F6*G6,0)</f>
        <v>19708183</v>
      </c>
      <c r="I6" s="119" t="s">
        <v>217</v>
      </c>
      <c r="J6" s="96"/>
    </row>
    <row r="7" spans="1:12" s="99" customFormat="1" ht="18.75" customHeight="1">
      <c r="A7" s="120"/>
      <c r="B7" s="121" t="s">
        <v>218</v>
      </c>
      <c r="C7" s="122" t="s">
        <v>219</v>
      </c>
      <c r="D7" s="122" t="s">
        <v>220</v>
      </c>
      <c r="E7" s="123" t="s">
        <v>221</v>
      </c>
      <c r="F7" s="124">
        <v>4</v>
      </c>
      <c r="G7" s="125">
        <v>3350000</v>
      </c>
      <c r="H7" s="118">
        <f>F7*G7</f>
        <v>13400000</v>
      </c>
      <c r="I7" s="126" t="s">
        <v>222</v>
      </c>
      <c r="J7" s="98"/>
    </row>
    <row r="8" spans="1:12" s="99" customFormat="1" ht="18.75" customHeight="1">
      <c r="A8" s="120"/>
      <c r="B8" s="121" t="s">
        <v>223</v>
      </c>
      <c r="C8" s="122" t="s">
        <v>224</v>
      </c>
      <c r="D8" s="122" t="s">
        <v>225</v>
      </c>
      <c r="E8" s="123" t="s">
        <v>226</v>
      </c>
      <c r="F8" s="124">
        <f>산출!Q60</f>
        <v>2700</v>
      </c>
      <c r="G8" s="125">
        <v>850</v>
      </c>
      <c r="H8" s="118">
        <f>F8*G8</f>
        <v>2295000</v>
      </c>
      <c r="I8" s="126" t="s">
        <v>227</v>
      </c>
      <c r="J8" s="98"/>
    </row>
    <row r="9" spans="1:12" s="99" customFormat="1" ht="18.75" customHeight="1">
      <c r="A9" s="127"/>
      <c r="B9" s="121" t="s">
        <v>228</v>
      </c>
      <c r="C9" s="128" t="s">
        <v>229</v>
      </c>
      <c r="D9" s="128" t="s">
        <v>230</v>
      </c>
      <c r="E9" s="123" t="s">
        <v>216</v>
      </c>
      <c r="F9" s="129">
        <f>산출!C66</f>
        <v>22.033898305084744</v>
      </c>
      <c r="G9" s="125">
        <f>산출!H66</f>
        <v>20370</v>
      </c>
      <c r="H9" s="118">
        <f>ROUNDDOWN(F9*G9,0)</f>
        <v>448830</v>
      </c>
      <c r="I9" s="126" t="s">
        <v>231</v>
      </c>
      <c r="J9" s="98"/>
    </row>
    <row r="10" spans="1:12" s="99" customFormat="1" ht="18.75" customHeight="1">
      <c r="A10" s="127"/>
      <c r="B10" s="121" t="s">
        <v>232</v>
      </c>
      <c r="C10" s="128" t="s">
        <v>233</v>
      </c>
      <c r="D10" s="122" t="s">
        <v>234</v>
      </c>
      <c r="E10" s="123" t="s">
        <v>216</v>
      </c>
      <c r="F10" s="129">
        <f>산출!C100</f>
        <v>21.452839506172843</v>
      </c>
      <c r="G10" s="125">
        <f>산출!H100</f>
        <v>22830</v>
      </c>
      <c r="H10" s="118">
        <f>ROUNDDOWN(F10*G10,0)</f>
        <v>489768</v>
      </c>
      <c r="I10" s="126" t="s">
        <v>235</v>
      </c>
      <c r="J10" s="98"/>
    </row>
    <row r="11" spans="1:12" s="99" customFormat="1" ht="18.75" customHeight="1">
      <c r="A11" s="127"/>
      <c r="B11" s="121"/>
      <c r="C11" s="122"/>
      <c r="D11" s="122"/>
      <c r="E11" s="123"/>
      <c r="F11" s="129"/>
      <c r="G11" s="125"/>
      <c r="H11" s="118"/>
      <c r="I11" s="126"/>
      <c r="J11" s="98"/>
      <c r="K11" s="100"/>
    </row>
    <row r="12" spans="1:12" s="99" customFormat="1" ht="18.75" customHeight="1">
      <c r="A12" s="120" t="s">
        <v>99</v>
      </c>
      <c r="B12" s="121"/>
      <c r="C12" s="122"/>
      <c r="D12" s="122"/>
      <c r="E12" s="123"/>
      <c r="F12" s="130"/>
      <c r="G12" s="125"/>
      <c r="H12" s="131">
        <f>ROUNDDOWN(H13+H23, -2)</f>
        <v>52838200</v>
      </c>
      <c r="I12" s="126"/>
      <c r="J12" s="98"/>
    </row>
    <row r="13" spans="1:12" s="99" customFormat="1" ht="18.75" customHeight="1">
      <c r="A13" s="127"/>
      <c r="B13" s="121" t="s">
        <v>100</v>
      </c>
      <c r="C13" s="122" t="s">
        <v>236</v>
      </c>
      <c r="D13" s="122"/>
      <c r="E13" s="123"/>
      <c r="F13" s="130"/>
      <c r="G13" s="132"/>
      <c r="H13" s="133">
        <f>ROUNDDOWN(SUM(H14:H21), -2)</f>
        <v>47774200</v>
      </c>
      <c r="I13" s="126"/>
      <c r="J13" s="101"/>
      <c r="K13" s="102"/>
      <c r="L13" s="102"/>
    </row>
    <row r="14" spans="1:12" s="99" customFormat="1" ht="18.75" customHeight="1">
      <c r="A14" s="127"/>
      <c r="B14" s="134"/>
      <c r="C14" s="135" t="s">
        <v>237</v>
      </c>
      <c r="D14" s="122" t="s">
        <v>238</v>
      </c>
      <c r="E14" s="123" t="s">
        <v>239</v>
      </c>
      <c r="F14" s="129">
        <f>산출!C3</f>
        <v>88</v>
      </c>
      <c r="G14" s="132">
        <f>산출!L3</f>
        <v>142472</v>
      </c>
      <c r="H14" s="133">
        <f>F14*G14</f>
        <v>12537536</v>
      </c>
      <c r="I14" s="126" t="s">
        <v>240</v>
      </c>
      <c r="J14" s="98"/>
    </row>
    <row r="15" spans="1:12" s="99" customFormat="1" ht="18.75" customHeight="1">
      <c r="A15" s="127"/>
      <c r="B15" s="134"/>
      <c r="C15" s="135"/>
      <c r="D15" s="122" t="s">
        <v>241</v>
      </c>
      <c r="E15" s="123" t="s">
        <v>239</v>
      </c>
      <c r="F15" s="129">
        <f>산출!C4</f>
        <v>44</v>
      </c>
      <c r="G15" s="132">
        <f>산출!L4</f>
        <v>97283</v>
      </c>
      <c r="H15" s="133">
        <f>F15*G15</f>
        <v>4280452</v>
      </c>
      <c r="I15" s="136"/>
      <c r="J15" s="98"/>
    </row>
    <row r="16" spans="1:12" s="99" customFormat="1" ht="18.75" customHeight="1">
      <c r="A16" s="127"/>
      <c r="B16" s="134"/>
      <c r="C16" s="128" t="s">
        <v>242</v>
      </c>
      <c r="D16" s="137" t="s">
        <v>215</v>
      </c>
      <c r="E16" s="110" t="s">
        <v>216</v>
      </c>
      <c r="F16" s="129">
        <f>산출!C33</f>
        <v>321.35178082191788</v>
      </c>
      <c r="G16" s="132">
        <f>산출!H33</f>
        <v>22827</v>
      </c>
      <c r="H16" s="133">
        <f t="shared" ref="H16:H21" si="0">F16*G16</f>
        <v>7335497.1008219197</v>
      </c>
      <c r="I16" s="119" t="s">
        <v>217</v>
      </c>
      <c r="J16" s="101"/>
      <c r="K16" s="102"/>
      <c r="L16" s="102"/>
    </row>
    <row r="17" spans="1:13" s="99" customFormat="1" ht="18.75" customHeight="1">
      <c r="A17" s="127"/>
      <c r="B17" s="134"/>
      <c r="C17" s="128" t="s">
        <v>243</v>
      </c>
      <c r="D17" s="122" t="s">
        <v>238</v>
      </c>
      <c r="E17" s="123" t="s">
        <v>239</v>
      </c>
      <c r="F17" s="129">
        <f>산출!C12</f>
        <v>88</v>
      </c>
      <c r="G17" s="132">
        <f>산출!L12</f>
        <v>142472</v>
      </c>
      <c r="H17" s="133">
        <f t="shared" si="0"/>
        <v>12537536</v>
      </c>
      <c r="I17" s="126" t="s">
        <v>244</v>
      </c>
      <c r="J17" s="101"/>
      <c r="K17" s="102"/>
      <c r="L17" s="102"/>
    </row>
    <row r="18" spans="1:13" s="99" customFormat="1" ht="18.75" customHeight="1">
      <c r="A18" s="127"/>
      <c r="B18" s="134"/>
      <c r="C18" s="122"/>
      <c r="D18" s="122" t="s">
        <v>241</v>
      </c>
      <c r="E18" s="123" t="s">
        <v>239</v>
      </c>
      <c r="F18" s="129">
        <f>산출!C13</f>
        <v>44</v>
      </c>
      <c r="G18" s="132">
        <f>산출!L13</f>
        <v>97283</v>
      </c>
      <c r="H18" s="133">
        <f t="shared" si="0"/>
        <v>4280452</v>
      </c>
      <c r="I18" s="126"/>
      <c r="J18" s="101"/>
      <c r="K18" s="102"/>
      <c r="L18" s="102"/>
    </row>
    <row r="19" spans="1:13" s="99" customFormat="1" ht="18.75" customHeight="1">
      <c r="A19" s="127"/>
      <c r="B19" s="121"/>
      <c r="C19" s="128" t="s">
        <v>245</v>
      </c>
      <c r="D19" s="122" t="s">
        <v>246</v>
      </c>
      <c r="E19" s="123" t="s">
        <v>239</v>
      </c>
      <c r="F19" s="129">
        <f>산출!C18</f>
        <v>78.000000000000014</v>
      </c>
      <c r="G19" s="132">
        <f>산출!L18</f>
        <v>75608</v>
      </c>
      <c r="H19" s="133">
        <f t="shared" si="0"/>
        <v>5897424.0000000009</v>
      </c>
      <c r="I19" s="126" t="s">
        <v>247</v>
      </c>
      <c r="J19" s="98"/>
      <c r="K19" s="100"/>
      <c r="L19" s="100"/>
      <c r="M19" s="103"/>
    </row>
    <row r="20" spans="1:13" s="99" customFormat="1" ht="18.75" customHeight="1">
      <c r="A20" s="127"/>
      <c r="B20" s="121"/>
      <c r="C20" s="128" t="s">
        <v>229</v>
      </c>
      <c r="D20" s="128" t="s">
        <v>230</v>
      </c>
      <c r="E20" s="123" t="s">
        <v>216</v>
      </c>
      <c r="F20" s="129">
        <f>산출!C67</f>
        <v>22.033898305084744</v>
      </c>
      <c r="G20" s="125">
        <f>산출!H67</f>
        <v>18865</v>
      </c>
      <c r="H20" s="133">
        <f t="shared" si="0"/>
        <v>415669.49152542371</v>
      </c>
      <c r="I20" s="126" t="s">
        <v>231</v>
      </c>
      <c r="J20" s="98"/>
      <c r="L20" s="100"/>
      <c r="M20" s="103"/>
    </row>
    <row r="21" spans="1:13" s="99" customFormat="1" ht="18.75" customHeight="1">
      <c r="A21" s="127"/>
      <c r="B21" s="121"/>
      <c r="C21" s="128" t="s">
        <v>233</v>
      </c>
      <c r="D21" s="122" t="s">
        <v>234</v>
      </c>
      <c r="E21" s="123" t="s">
        <v>216</v>
      </c>
      <c r="F21" s="129">
        <f>산출!C101</f>
        <v>21.452839506172843</v>
      </c>
      <c r="G21" s="125">
        <f>산출!H101</f>
        <v>22827</v>
      </c>
      <c r="H21" s="133">
        <f t="shared" si="0"/>
        <v>489703.96740740747</v>
      </c>
      <c r="I21" s="126" t="s">
        <v>235</v>
      </c>
      <c r="J21" s="98"/>
      <c r="L21" s="100"/>
      <c r="M21" s="103"/>
    </row>
    <row r="22" spans="1:13" s="99" customFormat="1" ht="18.75" customHeight="1">
      <c r="A22" s="127"/>
      <c r="B22" s="121"/>
      <c r="C22" s="135"/>
      <c r="D22" s="122"/>
      <c r="E22" s="123"/>
      <c r="F22" s="129"/>
      <c r="G22" s="132"/>
      <c r="H22" s="133"/>
      <c r="I22" s="126"/>
      <c r="J22" s="98"/>
      <c r="L22" s="100"/>
      <c r="M22" s="103"/>
    </row>
    <row r="23" spans="1:13" s="99" customFormat="1" ht="18.75" customHeight="1">
      <c r="A23" s="127"/>
      <c r="B23" s="121" t="s">
        <v>101</v>
      </c>
      <c r="C23" s="128" t="s">
        <v>102</v>
      </c>
      <c r="D23" s="122" t="s">
        <v>248</v>
      </c>
      <c r="E23" s="123"/>
      <c r="F23" s="155">
        <v>0.106</v>
      </c>
      <c r="G23" s="132"/>
      <c r="H23" s="133">
        <f>ROUNDDOWN(F23*H13, -2)</f>
        <v>5064000</v>
      </c>
      <c r="I23" s="138"/>
      <c r="J23" s="98"/>
    </row>
    <row r="24" spans="1:13" s="99" customFormat="1" ht="18.75" customHeight="1">
      <c r="A24" s="127"/>
      <c r="B24" s="121"/>
      <c r="C24" s="128"/>
      <c r="D24" s="122"/>
      <c r="E24" s="123"/>
      <c r="F24" s="130"/>
      <c r="G24" s="132"/>
      <c r="H24" s="133"/>
      <c r="I24" s="138"/>
      <c r="J24" s="98"/>
    </row>
    <row r="25" spans="1:13" s="99" customFormat="1" ht="18.75" customHeight="1">
      <c r="A25" s="120" t="s">
        <v>103</v>
      </c>
      <c r="B25" s="121"/>
      <c r="C25" s="122"/>
      <c r="D25" s="122"/>
      <c r="E25" s="123"/>
      <c r="F25" s="130"/>
      <c r="G25" s="132"/>
      <c r="H25" s="139">
        <f>ROUNDDOWN(SUM(H26,H31,H32,H33,H34,H35,H36,H37,H38,H39), -2)</f>
        <v>43461300</v>
      </c>
      <c r="I25" s="138"/>
      <c r="J25" s="98"/>
    </row>
    <row r="26" spans="1:13" s="99" customFormat="1" ht="18.75" customHeight="1">
      <c r="A26" s="120"/>
      <c r="B26" s="134" t="s">
        <v>213</v>
      </c>
      <c r="C26" s="122" t="s">
        <v>249</v>
      </c>
      <c r="D26" s="122"/>
      <c r="E26" s="123"/>
      <c r="F26" s="130"/>
      <c r="G26" s="132"/>
      <c r="H26" s="133">
        <f>ROUNDDOWN(SUM(H27:H30), -2)</f>
        <v>29321100</v>
      </c>
      <c r="I26" s="138"/>
      <c r="J26" s="98"/>
    </row>
    <row r="27" spans="1:13" s="99" customFormat="1" ht="18.75" customHeight="1">
      <c r="A27" s="127"/>
      <c r="B27" s="134"/>
      <c r="C27" s="140" t="s">
        <v>237</v>
      </c>
      <c r="D27" s="135"/>
      <c r="E27" s="123" t="s">
        <v>250</v>
      </c>
      <c r="F27" s="129">
        <v>22</v>
      </c>
      <c r="G27" s="132">
        <v>460000</v>
      </c>
      <c r="H27" s="133">
        <f>F27*G27</f>
        <v>10120000</v>
      </c>
      <c r="I27" s="126" t="s">
        <v>222</v>
      </c>
      <c r="J27" s="98"/>
    </row>
    <row r="28" spans="1:13" s="99" customFormat="1" ht="18.75" customHeight="1">
      <c r="A28" s="127"/>
      <c r="B28" s="134"/>
      <c r="C28" s="141" t="s">
        <v>242</v>
      </c>
      <c r="D28" s="128"/>
      <c r="E28" s="123" t="s">
        <v>216</v>
      </c>
      <c r="F28" s="129">
        <f>산출!C34</f>
        <v>321.35178082191788</v>
      </c>
      <c r="G28" s="132">
        <f>산출!H34</f>
        <v>57746</v>
      </c>
      <c r="H28" s="133">
        <f t="shared" ref="H28:H30" si="1">F28*G28</f>
        <v>18556779.935342468</v>
      </c>
      <c r="I28" s="126" t="s">
        <v>217</v>
      </c>
      <c r="J28" s="98"/>
    </row>
    <row r="29" spans="1:13" s="99" customFormat="1" ht="18.75" customHeight="1">
      <c r="A29" s="127"/>
      <c r="B29" s="121"/>
      <c r="C29" s="140" t="s">
        <v>251</v>
      </c>
      <c r="D29" s="122"/>
      <c r="E29" s="123" t="s">
        <v>216</v>
      </c>
      <c r="F29" s="129">
        <f>산출!C68</f>
        <v>22.033898305084744</v>
      </c>
      <c r="G29" s="125">
        <f>산출!H68</f>
        <v>7743</v>
      </c>
      <c r="H29" s="133">
        <f t="shared" si="1"/>
        <v>170608.47457627117</v>
      </c>
      <c r="I29" s="126" t="s">
        <v>231</v>
      </c>
      <c r="J29" s="98"/>
      <c r="M29" s="103"/>
    </row>
    <row r="30" spans="1:13" s="99" customFormat="1" ht="18.75" customHeight="1">
      <c r="A30" s="127"/>
      <c r="B30" s="121"/>
      <c r="C30" s="140" t="s">
        <v>233</v>
      </c>
      <c r="D30" s="135"/>
      <c r="E30" s="123" t="s">
        <v>216</v>
      </c>
      <c r="F30" s="129">
        <f>산출!C102</f>
        <v>21.452839506172843</v>
      </c>
      <c r="G30" s="125">
        <f>산출!H102</f>
        <v>22085</v>
      </c>
      <c r="H30" s="133">
        <f t="shared" si="1"/>
        <v>473785.96049382724</v>
      </c>
      <c r="I30" s="126" t="s">
        <v>235</v>
      </c>
      <c r="J30" s="98"/>
    </row>
    <row r="31" spans="1:13" s="97" customFormat="1" ht="18.75" customHeight="1">
      <c r="A31" s="142"/>
      <c r="B31" s="121" t="s">
        <v>218</v>
      </c>
      <c r="C31" s="135" t="s">
        <v>252</v>
      </c>
      <c r="D31" s="118" t="s">
        <v>196</v>
      </c>
      <c r="E31" s="123"/>
      <c r="F31" s="155">
        <v>3.6999999999999998E-2</v>
      </c>
      <c r="G31" s="143"/>
      <c r="H31" s="118">
        <f>F31*H12</f>
        <v>1955013.4</v>
      </c>
      <c r="I31" s="113"/>
      <c r="J31" s="96"/>
    </row>
    <row r="32" spans="1:13" s="97" customFormat="1" ht="18.75" customHeight="1">
      <c r="A32" s="142"/>
      <c r="B32" s="121" t="s">
        <v>223</v>
      </c>
      <c r="C32" s="122" t="s">
        <v>253</v>
      </c>
      <c r="D32" s="118" t="s">
        <v>196</v>
      </c>
      <c r="E32" s="123"/>
      <c r="F32" s="156">
        <v>7.9000000000000008E-3</v>
      </c>
      <c r="G32" s="144"/>
      <c r="H32" s="118">
        <f>F32*H12</f>
        <v>417421.78</v>
      </c>
      <c r="I32" s="113"/>
      <c r="J32" s="96"/>
    </row>
    <row r="33" spans="1:11" s="97" customFormat="1" ht="18.75" customHeight="1">
      <c r="A33" s="142"/>
      <c r="B33" s="121" t="s">
        <v>228</v>
      </c>
      <c r="C33" s="122" t="s">
        <v>254</v>
      </c>
      <c r="D33" s="118" t="s">
        <v>197</v>
      </c>
      <c r="E33" s="123"/>
      <c r="F33" s="155">
        <v>1.7000000000000001E-2</v>
      </c>
      <c r="G33" s="144"/>
      <c r="H33" s="118">
        <f>F33*H13</f>
        <v>812161.4</v>
      </c>
      <c r="I33" s="113"/>
      <c r="J33" s="96"/>
    </row>
    <row r="34" spans="1:11" s="97" customFormat="1" ht="18.75" customHeight="1">
      <c r="A34" s="142"/>
      <c r="B34" s="121" t="s">
        <v>232</v>
      </c>
      <c r="C34" s="122" t="s">
        <v>255</v>
      </c>
      <c r="D34" s="118" t="s">
        <v>203</v>
      </c>
      <c r="E34" s="123"/>
      <c r="F34" s="156">
        <v>2.4899999999999999E-2</v>
      </c>
      <c r="G34" s="144"/>
      <c r="H34" s="118">
        <f>F34*H13</f>
        <v>1189577.5799999998</v>
      </c>
      <c r="I34" s="113"/>
      <c r="J34" s="96"/>
    </row>
    <row r="35" spans="1:11" s="97" customFormat="1" ht="18.75" customHeight="1">
      <c r="A35" s="142"/>
      <c r="B35" s="121" t="s">
        <v>256</v>
      </c>
      <c r="C35" s="122" t="s">
        <v>266</v>
      </c>
      <c r="D35" s="118" t="s">
        <v>264</v>
      </c>
      <c r="E35" s="123"/>
      <c r="F35" s="156">
        <v>6.5500000000000003E-2</v>
      </c>
      <c r="G35" s="144"/>
      <c r="H35" s="118">
        <f>F35*H33</f>
        <v>53196.5717</v>
      </c>
      <c r="I35" s="113"/>
      <c r="J35" s="96"/>
    </row>
    <row r="36" spans="1:11" s="97" customFormat="1" ht="18.75" customHeight="1">
      <c r="A36" s="142"/>
      <c r="B36" s="121" t="s">
        <v>258</v>
      </c>
      <c r="C36" s="122" t="s">
        <v>265</v>
      </c>
      <c r="D36" s="118" t="s">
        <v>203</v>
      </c>
      <c r="E36" s="123"/>
      <c r="F36" s="155">
        <v>2.3E-2</v>
      </c>
      <c r="G36" s="144"/>
      <c r="H36" s="118">
        <f>F36*H13</f>
        <v>1098806.6000000001</v>
      </c>
      <c r="I36" s="113"/>
      <c r="J36" s="96"/>
    </row>
    <row r="37" spans="1:11" s="97" customFormat="1" ht="18.75" customHeight="1">
      <c r="A37" s="142"/>
      <c r="B37" s="121" t="s">
        <v>260</v>
      </c>
      <c r="C37" s="122" t="s">
        <v>257</v>
      </c>
      <c r="D37" s="145" t="s">
        <v>198</v>
      </c>
      <c r="E37" s="123"/>
      <c r="F37" s="156">
        <v>1.24E-2</v>
      </c>
      <c r="G37" s="144"/>
      <c r="H37" s="118">
        <f>F37*(H5+H13)</f>
        <v>1043037.1599999999</v>
      </c>
      <c r="I37" s="113"/>
      <c r="J37" s="96"/>
    </row>
    <row r="38" spans="1:11" s="97" customFormat="1" ht="18.75" customHeight="1">
      <c r="A38" s="142"/>
      <c r="B38" s="121" t="s">
        <v>104</v>
      </c>
      <c r="C38" s="122" t="s">
        <v>259</v>
      </c>
      <c r="D38" s="145" t="s">
        <v>199</v>
      </c>
      <c r="E38" s="123"/>
      <c r="F38" s="155">
        <v>1.7999999999999999E-2</v>
      </c>
      <c r="G38" s="144"/>
      <c r="H38" s="118">
        <f>F38*(H5+H13+H26)</f>
        <v>2041865.9999999998</v>
      </c>
      <c r="I38" s="113"/>
      <c r="J38" s="96"/>
    </row>
    <row r="39" spans="1:11" s="97" customFormat="1" ht="18.75" customHeight="1">
      <c r="A39" s="142"/>
      <c r="B39" s="121" t="s">
        <v>105</v>
      </c>
      <c r="C39" s="122" t="s">
        <v>261</v>
      </c>
      <c r="D39" s="145" t="s">
        <v>200</v>
      </c>
      <c r="E39" s="123"/>
      <c r="F39" s="155">
        <v>6.2E-2</v>
      </c>
      <c r="G39" s="144"/>
      <c r="H39" s="118">
        <f>F39*(H5+H12)</f>
        <v>5529153.7999999998</v>
      </c>
      <c r="I39" s="113"/>
      <c r="J39" s="96"/>
    </row>
    <row r="40" spans="1:11" s="97" customFormat="1" ht="18.75" customHeight="1">
      <c r="A40" s="142"/>
      <c r="B40" s="108"/>
      <c r="C40" s="109"/>
      <c r="D40" s="146"/>
      <c r="E40" s="110"/>
      <c r="F40" s="155"/>
      <c r="G40" s="147"/>
      <c r="H40" s="148"/>
      <c r="I40" s="113"/>
      <c r="J40" s="96"/>
      <c r="K40" s="104"/>
    </row>
    <row r="41" spans="1:11" s="97" customFormat="1" ht="18.75" customHeight="1">
      <c r="A41" s="107" t="s">
        <v>106</v>
      </c>
      <c r="B41" s="108"/>
      <c r="C41" s="109"/>
      <c r="D41" s="149" t="s">
        <v>201</v>
      </c>
      <c r="E41" s="110"/>
      <c r="F41" s="157">
        <v>0.06</v>
      </c>
      <c r="G41" s="150"/>
      <c r="H41" s="112">
        <f>ROUNDDOWN((H5+H12+H25)*F41, -2)</f>
        <v>7958400</v>
      </c>
      <c r="I41" s="113"/>
      <c r="J41" s="96"/>
    </row>
    <row r="42" spans="1:11" s="97" customFormat="1" ht="18.75" customHeight="1">
      <c r="A42" s="142"/>
      <c r="B42" s="108"/>
      <c r="C42" s="114"/>
      <c r="D42" s="146"/>
      <c r="E42" s="110"/>
      <c r="F42" s="155"/>
      <c r="G42" s="150"/>
      <c r="H42" s="112"/>
      <c r="I42" s="113"/>
      <c r="J42" s="96"/>
    </row>
    <row r="43" spans="1:11" s="97" customFormat="1" ht="18.75" customHeight="1">
      <c r="A43" s="151" t="s">
        <v>262</v>
      </c>
      <c r="B43" s="108"/>
      <c r="C43" s="109"/>
      <c r="D43" s="149" t="s">
        <v>202</v>
      </c>
      <c r="E43" s="110"/>
      <c r="F43" s="157">
        <v>0.15</v>
      </c>
      <c r="G43" s="150"/>
      <c r="H43" s="152">
        <f>ROUNDDOWN((H12+H25+H41)*F43, -2)</f>
        <v>15638600</v>
      </c>
      <c r="I43" s="119"/>
      <c r="J43" s="96"/>
    </row>
    <row r="44" spans="1:11" s="97" customFormat="1" ht="18.75" customHeight="1">
      <c r="A44" s="142"/>
      <c r="B44" s="108"/>
      <c r="C44" s="109"/>
      <c r="D44" s="146"/>
      <c r="E44" s="110"/>
      <c r="F44" s="111"/>
      <c r="G44" s="108"/>
      <c r="H44" s="112"/>
      <c r="I44" s="113"/>
      <c r="J44" s="96"/>
    </row>
    <row r="45" spans="1:11" s="97" customFormat="1" ht="25.5" customHeight="1" thickBot="1">
      <c r="A45" s="348" t="s">
        <v>263</v>
      </c>
      <c r="B45" s="349"/>
      <c r="C45" s="349"/>
      <c r="D45" s="349"/>
      <c r="E45" s="349"/>
      <c r="F45" s="349"/>
      <c r="G45" s="349"/>
      <c r="H45" s="153">
        <f>H5+H12+H25+H41+H43</f>
        <v>156238200</v>
      </c>
      <c r="I45" s="154"/>
      <c r="J45" s="96"/>
    </row>
  </sheetData>
  <mergeCells count="10">
    <mergeCell ref="A45:G45"/>
    <mergeCell ref="A1:I1"/>
    <mergeCell ref="A3:B3"/>
    <mergeCell ref="C3:C4"/>
    <mergeCell ref="D3:D4"/>
    <mergeCell ref="E3:E4"/>
    <mergeCell ref="F3:F4"/>
    <mergeCell ref="G3:G4"/>
    <mergeCell ref="H3:H4"/>
    <mergeCell ref="I3:I4"/>
  </mergeCells>
  <phoneticPr fontId="1" type="noConversion"/>
  <printOptions horizontalCentered="1" gridLinesSet="0"/>
  <pageMargins left="0.23622047244094491" right="0.23622047244094491" top="0.74803149606299213" bottom="0.74803149606299213" header="0.31496062992125984" footer="0.31496062992125984"/>
  <pageSetup paperSize="9" scale="85" fitToHeight="2" orientation="portrait" horizontalDpi="4294967292" verticalDpi="720" r:id="rId1"/>
  <headerFooter alignWithMargins="0"/>
  <ignoredErrors>
    <ignoredError sqref="H37" formula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X117"/>
  <sheetViews>
    <sheetView showGridLines="0" view="pageBreakPreview" zoomScaleNormal="100" zoomScaleSheetLayoutView="100" workbookViewId="0">
      <selection activeCell="I45" sqref="I45:J45"/>
    </sheetView>
  </sheetViews>
  <sheetFormatPr defaultRowHeight="17.25" customHeight="1"/>
  <cols>
    <col min="1" max="1" width="2.75" style="28" customWidth="1"/>
    <col min="2" max="2" width="15.25" style="28" customWidth="1"/>
    <col min="3" max="9" width="2.75" style="28" customWidth="1"/>
    <col min="10" max="10" width="3.25" style="28" customWidth="1"/>
    <col min="11" max="15" width="2.75" style="28" customWidth="1"/>
    <col min="16" max="16" width="3" style="28" customWidth="1"/>
    <col min="17" max="25" width="2.75" style="28" customWidth="1"/>
    <col min="26" max="256" width="9" style="28"/>
    <col min="257" max="257" width="2.75" style="28" customWidth="1"/>
    <col min="258" max="258" width="13.75" style="28" customWidth="1"/>
    <col min="259" max="265" width="2.75" style="28" customWidth="1"/>
    <col min="266" max="266" width="3.25" style="28" customWidth="1"/>
    <col min="267" max="271" width="2.75" style="28" customWidth="1"/>
    <col min="272" max="272" width="3" style="28" customWidth="1"/>
    <col min="273" max="281" width="2.75" style="28" customWidth="1"/>
    <col min="282" max="512" width="9" style="28"/>
    <col min="513" max="513" width="2.75" style="28" customWidth="1"/>
    <col min="514" max="514" width="13.75" style="28" customWidth="1"/>
    <col min="515" max="521" width="2.75" style="28" customWidth="1"/>
    <col min="522" max="522" width="3.25" style="28" customWidth="1"/>
    <col min="523" max="527" width="2.75" style="28" customWidth="1"/>
    <col min="528" max="528" width="3" style="28" customWidth="1"/>
    <col min="529" max="537" width="2.75" style="28" customWidth="1"/>
    <col min="538" max="768" width="9" style="28"/>
    <col min="769" max="769" width="2.75" style="28" customWidth="1"/>
    <col min="770" max="770" width="13.75" style="28" customWidth="1"/>
    <col min="771" max="777" width="2.75" style="28" customWidth="1"/>
    <col min="778" max="778" width="3.25" style="28" customWidth="1"/>
    <col min="779" max="783" width="2.75" style="28" customWidth="1"/>
    <col min="784" max="784" width="3" style="28" customWidth="1"/>
    <col min="785" max="793" width="2.75" style="28" customWidth="1"/>
    <col min="794" max="1024" width="9" style="28"/>
    <col min="1025" max="1025" width="2.75" style="28" customWidth="1"/>
    <col min="1026" max="1026" width="13.75" style="28" customWidth="1"/>
    <col min="1027" max="1033" width="2.75" style="28" customWidth="1"/>
    <col min="1034" max="1034" width="3.25" style="28" customWidth="1"/>
    <col min="1035" max="1039" width="2.75" style="28" customWidth="1"/>
    <col min="1040" max="1040" width="3" style="28" customWidth="1"/>
    <col min="1041" max="1049" width="2.75" style="28" customWidth="1"/>
    <col min="1050" max="1280" width="9" style="28"/>
    <col min="1281" max="1281" width="2.75" style="28" customWidth="1"/>
    <col min="1282" max="1282" width="13.75" style="28" customWidth="1"/>
    <col min="1283" max="1289" width="2.75" style="28" customWidth="1"/>
    <col min="1290" max="1290" width="3.25" style="28" customWidth="1"/>
    <col min="1291" max="1295" width="2.75" style="28" customWidth="1"/>
    <col min="1296" max="1296" width="3" style="28" customWidth="1"/>
    <col min="1297" max="1305" width="2.75" style="28" customWidth="1"/>
    <col min="1306" max="1536" width="9" style="28"/>
    <col min="1537" max="1537" width="2.75" style="28" customWidth="1"/>
    <col min="1538" max="1538" width="13.75" style="28" customWidth="1"/>
    <col min="1539" max="1545" width="2.75" style="28" customWidth="1"/>
    <col min="1546" max="1546" width="3.25" style="28" customWidth="1"/>
    <col min="1547" max="1551" width="2.75" style="28" customWidth="1"/>
    <col min="1552" max="1552" width="3" style="28" customWidth="1"/>
    <col min="1553" max="1561" width="2.75" style="28" customWidth="1"/>
    <col min="1562" max="1792" width="9" style="28"/>
    <col min="1793" max="1793" width="2.75" style="28" customWidth="1"/>
    <col min="1794" max="1794" width="13.75" style="28" customWidth="1"/>
    <col min="1795" max="1801" width="2.75" style="28" customWidth="1"/>
    <col min="1802" max="1802" width="3.25" style="28" customWidth="1"/>
    <col min="1803" max="1807" width="2.75" style="28" customWidth="1"/>
    <col min="1808" max="1808" width="3" style="28" customWidth="1"/>
    <col min="1809" max="1817" width="2.75" style="28" customWidth="1"/>
    <col min="1818" max="2048" width="9" style="28"/>
    <col min="2049" max="2049" width="2.75" style="28" customWidth="1"/>
    <col min="2050" max="2050" width="13.75" style="28" customWidth="1"/>
    <col min="2051" max="2057" width="2.75" style="28" customWidth="1"/>
    <col min="2058" max="2058" width="3.25" style="28" customWidth="1"/>
    <col min="2059" max="2063" width="2.75" style="28" customWidth="1"/>
    <col min="2064" max="2064" width="3" style="28" customWidth="1"/>
    <col min="2065" max="2073" width="2.75" style="28" customWidth="1"/>
    <col min="2074" max="2304" width="9" style="28"/>
    <col min="2305" max="2305" width="2.75" style="28" customWidth="1"/>
    <col min="2306" max="2306" width="13.75" style="28" customWidth="1"/>
    <col min="2307" max="2313" width="2.75" style="28" customWidth="1"/>
    <col min="2314" max="2314" width="3.25" style="28" customWidth="1"/>
    <col min="2315" max="2319" width="2.75" style="28" customWidth="1"/>
    <col min="2320" max="2320" width="3" style="28" customWidth="1"/>
    <col min="2321" max="2329" width="2.75" style="28" customWidth="1"/>
    <col min="2330" max="2560" width="9" style="28"/>
    <col min="2561" max="2561" width="2.75" style="28" customWidth="1"/>
    <col min="2562" max="2562" width="13.75" style="28" customWidth="1"/>
    <col min="2563" max="2569" width="2.75" style="28" customWidth="1"/>
    <col min="2570" max="2570" width="3.25" style="28" customWidth="1"/>
    <col min="2571" max="2575" width="2.75" style="28" customWidth="1"/>
    <col min="2576" max="2576" width="3" style="28" customWidth="1"/>
    <col min="2577" max="2585" width="2.75" style="28" customWidth="1"/>
    <col min="2586" max="2816" width="9" style="28"/>
    <col min="2817" max="2817" width="2.75" style="28" customWidth="1"/>
    <col min="2818" max="2818" width="13.75" style="28" customWidth="1"/>
    <col min="2819" max="2825" width="2.75" style="28" customWidth="1"/>
    <col min="2826" max="2826" width="3.25" style="28" customWidth="1"/>
    <col min="2827" max="2831" width="2.75" style="28" customWidth="1"/>
    <col min="2832" max="2832" width="3" style="28" customWidth="1"/>
    <col min="2833" max="2841" width="2.75" style="28" customWidth="1"/>
    <col min="2842" max="3072" width="9" style="28"/>
    <col min="3073" max="3073" width="2.75" style="28" customWidth="1"/>
    <col min="3074" max="3074" width="13.75" style="28" customWidth="1"/>
    <col min="3075" max="3081" width="2.75" style="28" customWidth="1"/>
    <col min="3082" max="3082" width="3.25" style="28" customWidth="1"/>
    <col min="3083" max="3087" width="2.75" style="28" customWidth="1"/>
    <col min="3088" max="3088" width="3" style="28" customWidth="1"/>
    <col min="3089" max="3097" width="2.75" style="28" customWidth="1"/>
    <col min="3098" max="3328" width="9" style="28"/>
    <col min="3329" max="3329" width="2.75" style="28" customWidth="1"/>
    <col min="3330" max="3330" width="13.75" style="28" customWidth="1"/>
    <col min="3331" max="3337" width="2.75" style="28" customWidth="1"/>
    <col min="3338" max="3338" width="3.25" style="28" customWidth="1"/>
    <col min="3339" max="3343" width="2.75" style="28" customWidth="1"/>
    <col min="3344" max="3344" width="3" style="28" customWidth="1"/>
    <col min="3345" max="3353" width="2.75" style="28" customWidth="1"/>
    <col min="3354" max="3584" width="9" style="28"/>
    <col min="3585" max="3585" width="2.75" style="28" customWidth="1"/>
    <col min="3586" max="3586" width="13.75" style="28" customWidth="1"/>
    <col min="3587" max="3593" width="2.75" style="28" customWidth="1"/>
    <col min="3594" max="3594" width="3.25" style="28" customWidth="1"/>
    <col min="3595" max="3599" width="2.75" style="28" customWidth="1"/>
    <col min="3600" max="3600" width="3" style="28" customWidth="1"/>
    <col min="3601" max="3609" width="2.75" style="28" customWidth="1"/>
    <col min="3610" max="3840" width="9" style="28"/>
    <col min="3841" max="3841" width="2.75" style="28" customWidth="1"/>
    <col min="3842" max="3842" width="13.75" style="28" customWidth="1"/>
    <col min="3843" max="3849" width="2.75" style="28" customWidth="1"/>
    <col min="3850" max="3850" width="3.25" style="28" customWidth="1"/>
    <col min="3851" max="3855" width="2.75" style="28" customWidth="1"/>
    <col min="3856" max="3856" width="3" style="28" customWidth="1"/>
    <col min="3857" max="3865" width="2.75" style="28" customWidth="1"/>
    <col min="3866" max="4096" width="9" style="28"/>
    <col min="4097" max="4097" width="2.75" style="28" customWidth="1"/>
    <col min="4098" max="4098" width="13.75" style="28" customWidth="1"/>
    <col min="4099" max="4105" width="2.75" style="28" customWidth="1"/>
    <col min="4106" max="4106" width="3.25" style="28" customWidth="1"/>
    <col min="4107" max="4111" width="2.75" style="28" customWidth="1"/>
    <col min="4112" max="4112" width="3" style="28" customWidth="1"/>
    <col min="4113" max="4121" width="2.75" style="28" customWidth="1"/>
    <col min="4122" max="4352" width="9" style="28"/>
    <col min="4353" max="4353" width="2.75" style="28" customWidth="1"/>
    <col min="4354" max="4354" width="13.75" style="28" customWidth="1"/>
    <col min="4355" max="4361" width="2.75" style="28" customWidth="1"/>
    <col min="4362" max="4362" width="3.25" style="28" customWidth="1"/>
    <col min="4363" max="4367" width="2.75" style="28" customWidth="1"/>
    <col min="4368" max="4368" width="3" style="28" customWidth="1"/>
    <col min="4369" max="4377" width="2.75" style="28" customWidth="1"/>
    <col min="4378" max="4608" width="9" style="28"/>
    <col min="4609" max="4609" width="2.75" style="28" customWidth="1"/>
    <col min="4610" max="4610" width="13.75" style="28" customWidth="1"/>
    <col min="4611" max="4617" width="2.75" style="28" customWidth="1"/>
    <col min="4618" max="4618" width="3.25" style="28" customWidth="1"/>
    <col min="4619" max="4623" width="2.75" style="28" customWidth="1"/>
    <col min="4624" max="4624" width="3" style="28" customWidth="1"/>
    <col min="4625" max="4633" width="2.75" style="28" customWidth="1"/>
    <col min="4634" max="4864" width="9" style="28"/>
    <col min="4865" max="4865" width="2.75" style="28" customWidth="1"/>
    <col min="4866" max="4866" width="13.75" style="28" customWidth="1"/>
    <col min="4867" max="4873" width="2.75" style="28" customWidth="1"/>
    <col min="4874" max="4874" width="3.25" style="28" customWidth="1"/>
    <col min="4875" max="4879" width="2.75" style="28" customWidth="1"/>
    <col min="4880" max="4880" width="3" style="28" customWidth="1"/>
    <col min="4881" max="4889" width="2.75" style="28" customWidth="1"/>
    <col min="4890" max="5120" width="9" style="28"/>
    <col min="5121" max="5121" width="2.75" style="28" customWidth="1"/>
    <col min="5122" max="5122" width="13.75" style="28" customWidth="1"/>
    <col min="5123" max="5129" width="2.75" style="28" customWidth="1"/>
    <col min="5130" max="5130" width="3.25" style="28" customWidth="1"/>
    <col min="5131" max="5135" width="2.75" style="28" customWidth="1"/>
    <col min="5136" max="5136" width="3" style="28" customWidth="1"/>
    <col min="5137" max="5145" width="2.75" style="28" customWidth="1"/>
    <col min="5146" max="5376" width="9" style="28"/>
    <col min="5377" max="5377" width="2.75" style="28" customWidth="1"/>
    <col min="5378" max="5378" width="13.75" style="28" customWidth="1"/>
    <col min="5379" max="5385" width="2.75" style="28" customWidth="1"/>
    <col min="5386" max="5386" width="3.25" style="28" customWidth="1"/>
    <col min="5387" max="5391" width="2.75" style="28" customWidth="1"/>
    <col min="5392" max="5392" width="3" style="28" customWidth="1"/>
    <col min="5393" max="5401" width="2.75" style="28" customWidth="1"/>
    <col min="5402" max="5632" width="9" style="28"/>
    <col min="5633" max="5633" width="2.75" style="28" customWidth="1"/>
    <col min="5634" max="5634" width="13.75" style="28" customWidth="1"/>
    <col min="5635" max="5641" width="2.75" style="28" customWidth="1"/>
    <col min="5642" max="5642" width="3.25" style="28" customWidth="1"/>
    <col min="5643" max="5647" width="2.75" style="28" customWidth="1"/>
    <col min="5648" max="5648" width="3" style="28" customWidth="1"/>
    <col min="5649" max="5657" width="2.75" style="28" customWidth="1"/>
    <col min="5658" max="5888" width="9" style="28"/>
    <col min="5889" max="5889" width="2.75" style="28" customWidth="1"/>
    <col min="5890" max="5890" width="13.75" style="28" customWidth="1"/>
    <col min="5891" max="5897" width="2.75" style="28" customWidth="1"/>
    <col min="5898" max="5898" width="3.25" style="28" customWidth="1"/>
    <col min="5899" max="5903" width="2.75" style="28" customWidth="1"/>
    <col min="5904" max="5904" width="3" style="28" customWidth="1"/>
    <col min="5905" max="5913" width="2.75" style="28" customWidth="1"/>
    <col min="5914" max="6144" width="9" style="28"/>
    <col min="6145" max="6145" width="2.75" style="28" customWidth="1"/>
    <col min="6146" max="6146" width="13.75" style="28" customWidth="1"/>
    <col min="6147" max="6153" width="2.75" style="28" customWidth="1"/>
    <col min="6154" max="6154" width="3.25" style="28" customWidth="1"/>
    <col min="6155" max="6159" width="2.75" style="28" customWidth="1"/>
    <col min="6160" max="6160" width="3" style="28" customWidth="1"/>
    <col min="6161" max="6169" width="2.75" style="28" customWidth="1"/>
    <col min="6170" max="6400" width="9" style="28"/>
    <col min="6401" max="6401" width="2.75" style="28" customWidth="1"/>
    <col min="6402" max="6402" width="13.75" style="28" customWidth="1"/>
    <col min="6403" max="6409" width="2.75" style="28" customWidth="1"/>
    <col min="6410" max="6410" width="3.25" style="28" customWidth="1"/>
    <col min="6411" max="6415" width="2.75" style="28" customWidth="1"/>
    <col min="6416" max="6416" width="3" style="28" customWidth="1"/>
    <col min="6417" max="6425" width="2.75" style="28" customWidth="1"/>
    <col min="6426" max="6656" width="9" style="28"/>
    <col min="6657" max="6657" width="2.75" style="28" customWidth="1"/>
    <col min="6658" max="6658" width="13.75" style="28" customWidth="1"/>
    <col min="6659" max="6665" width="2.75" style="28" customWidth="1"/>
    <col min="6666" max="6666" width="3.25" style="28" customWidth="1"/>
    <col min="6667" max="6671" width="2.75" style="28" customWidth="1"/>
    <col min="6672" max="6672" width="3" style="28" customWidth="1"/>
    <col min="6673" max="6681" width="2.75" style="28" customWidth="1"/>
    <col min="6682" max="6912" width="9" style="28"/>
    <col min="6913" max="6913" width="2.75" style="28" customWidth="1"/>
    <col min="6914" max="6914" width="13.75" style="28" customWidth="1"/>
    <col min="6915" max="6921" width="2.75" style="28" customWidth="1"/>
    <col min="6922" max="6922" width="3.25" style="28" customWidth="1"/>
    <col min="6923" max="6927" width="2.75" style="28" customWidth="1"/>
    <col min="6928" max="6928" width="3" style="28" customWidth="1"/>
    <col min="6929" max="6937" width="2.75" style="28" customWidth="1"/>
    <col min="6938" max="7168" width="9" style="28"/>
    <col min="7169" max="7169" width="2.75" style="28" customWidth="1"/>
    <col min="7170" max="7170" width="13.75" style="28" customWidth="1"/>
    <col min="7171" max="7177" width="2.75" style="28" customWidth="1"/>
    <col min="7178" max="7178" width="3.25" style="28" customWidth="1"/>
    <col min="7179" max="7183" width="2.75" style="28" customWidth="1"/>
    <col min="7184" max="7184" width="3" style="28" customWidth="1"/>
    <col min="7185" max="7193" width="2.75" style="28" customWidth="1"/>
    <col min="7194" max="7424" width="9" style="28"/>
    <col min="7425" max="7425" width="2.75" style="28" customWidth="1"/>
    <col min="7426" max="7426" width="13.75" style="28" customWidth="1"/>
    <col min="7427" max="7433" width="2.75" style="28" customWidth="1"/>
    <col min="7434" max="7434" width="3.25" style="28" customWidth="1"/>
    <col min="7435" max="7439" width="2.75" style="28" customWidth="1"/>
    <col min="7440" max="7440" width="3" style="28" customWidth="1"/>
    <col min="7441" max="7449" width="2.75" style="28" customWidth="1"/>
    <col min="7450" max="7680" width="9" style="28"/>
    <col min="7681" max="7681" width="2.75" style="28" customWidth="1"/>
    <col min="7682" max="7682" width="13.75" style="28" customWidth="1"/>
    <col min="7683" max="7689" width="2.75" style="28" customWidth="1"/>
    <col min="7690" max="7690" width="3.25" style="28" customWidth="1"/>
    <col min="7691" max="7695" width="2.75" style="28" customWidth="1"/>
    <col min="7696" max="7696" width="3" style="28" customWidth="1"/>
    <col min="7697" max="7705" width="2.75" style="28" customWidth="1"/>
    <col min="7706" max="7936" width="9" style="28"/>
    <col min="7937" max="7937" width="2.75" style="28" customWidth="1"/>
    <col min="7938" max="7938" width="13.75" style="28" customWidth="1"/>
    <col min="7939" max="7945" width="2.75" style="28" customWidth="1"/>
    <col min="7946" max="7946" width="3.25" style="28" customWidth="1"/>
    <col min="7947" max="7951" width="2.75" style="28" customWidth="1"/>
    <col min="7952" max="7952" width="3" style="28" customWidth="1"/>
    <col min="7953" max="7961" width="2.75" style="28" customWidth="1"/>
    <col min="7962" max="8192" width="9" style="28"/>
    <col min="8193" max="8193" width="2.75" style="28" customWidth="1"/>
    <col min="8194" max="8194" width="13.75" style="28" customWidth="1"/>
    <col min="8195" max="8201" width="2.75" style="28" customWidth="1"/>
    <col min="8202" max="8202" width="3.25" style="28" customWidth="1"/>
    <col min="8203" max="8207" width="2.75" style="28" customWidth="1"/>
    <col min="8208" max="8208" width="3" style="28" customWidth="1"/>
    <col min="8209" max="8217" width="2.75" style="28" customWidth="1"/>
    <col min="8218" max="8448" width="9" style="28"/>
    <col min="8449" max="8449" width="2.75" style="28" customWidth="1"/>
    <col min="8450" max="8450" width="13.75" style="28" customWidth="1"/>
    <col min="8451" max="8457" width="2.75" style="28" customWidth="1"/>
    <col min="8458" max="8458" width="3.25" style="28" customWidth="1"/>
    <col min="8459" max="8463" width="2.75" style="28" customWidth="1"/>
    <col min="8464" max="8464" width="3" style="28" customWidth="1"/>
    <col min="8465" max="8473" width="2.75" style="28" customWidth="1"/>
    <col min="8474" max="8704" width="9" style="28"/>
    <col min="8705" max="8705" width="2.75" style="28" customWidth="1"/>
    <col min="8706" max="8706" width="13.75" style="28" customWidth="1"/>
    <col min="8707" max="8713" width="2.75" style="28" customWidth="1"/>
    <col min="8714" max="8714" width="3.25" style="28" customWidth="1"/>
    <col min="8715" max="8719" width="2.75" style="28" customWidth="1"/>
    <col min="8720" max="8720" width="3" style="28" customWidth="1"/>
    <col min="8721" max="8729" width="2.75" style="28" customWidth="1"/>
    <col min="8730" max="8960" width="9" style="28"/>
    <col min="8961" max="8961" width="2.75" style="28" customWidth="1"/>
    <col min="8962" max="8962" width="13.75" style="28" customWidth="1"/>
    <col min="8963" max="8969" width="2.75" style="28" customWidth="1"/>
    <col min="8970" max="8970" width="3.25" style="28" customWidth="1"/>
    <col min="8971" max="8975" width="2.75" style="28" customWidth="1"/>
    <col min="8976" max="8976" width="3" style="28" customWidth="1"/>
    <col min="8977" max="8985" width="2.75" style="28" customWidth="1"/>
    <col min="8986" max="9216" width="9" style="28"/>
    <col min="9217" max="9217" width="2.75" style="28" customWidth="1"/>
    <col min="9218" max="9218" width="13.75" style="28" customWidth="1"/>
    <col min="9219" max="9225" width="2.75" style="28" customWidth="1"/>
    <col min="9226" max="9226" width="3.25" style="28" customWidth="1"/>
    <col min="9227" max="9231" width="2.75" style="28" customWidth="1"/>
    <col min="9232" max="9232" width="3" style="28" customWidth="1"/>
    <col min="9233" max="9241" width="2.75" style="28" customWidth="1"/>
    <col min="9242" max="9472" width="9" style="28"/>
    <col min="9473" max="9473" width="2.75" style="28" customWidth="1"/>
    <col min="9474" max="9474" width="13.75" style="28" customWidth="1"/>
    <col min="9475" max="9481" width="2.75" style="28" customWidth="1"/>
    <col min="9482" max="9482" width="3.25" style="28" customWidth="1"/>
    <col min="9483" max="9487" width="2.75" style="28" customWidth="1"/>
    <col min="9488" max="9488" width="3" style="28" customWidth="1"/>
    <col min="9489" max="9497" width="2.75" style="28" customWidth="1"/>
    <col min="9498" max="9728" width="9" style="28"/>
    <col min="9729" max="9729" width="2.75" style="28" customWidth="1"/>
    <col min="9730" max="9730" width="13.75" style="28" customWidth="1"/>
    <col min="9731" max="9737" width="2.75" style="28" customWidth="1"/>
    <col min="9738" max="9738" width="3.25" style="28" customWidth="1"/>
    <col min="9739" max="9743" width="2.75" style="28" customWidth="1"/>
    <col min="9744" max="9744" width="3" style="28" customWidth="1"/>
    <col min="9745" max="9753" width="2.75" style="28" customWidth="1"/>
    <col min="9754" max="9984" width="9" style="28"/>
    <col min="9985" max="9985" width="2.75" style="28" customWidth="1"/>
    <col min="9986" max="9986" width="13.75" style="28" customWidth="1"/>
    <col min="9987" max="9993" width="2.75" style="28" customWidth="1"/>
    <col min="9994" max="9994" width="3.25" style="28" customWidth="1"/>
    <col min="9995" max="9999" width="2.75" style="28" customWidth="1"/>
    <col min="10000" max="10000" width="3" style="28" customWidth="1"/>
    <col min="10001" max="10009" width="2.75" style="28" customWidth="1"/>
    <col min="10010" max="10240" width="9" style="28"/>
    <col min="10241" max="10241" width="2.75" style="28" customWidth="1"/>
    <col min="10242" max="10242" width="13.75" style="28" customWidth="1"/>
    <col min="10243" max="10249" width="2.75" style="28" customWidth="1"/>
    <col min="10250" max="10250" width="3.25" style="28" customWidth="1"/>
    <col min="10251" max="10255" width="2.75" style="28" customWidth="1"/>
    <col min="10256" max="10256" width="3" style="28" customWidth="1"/>
    <col min="10257" max="10265" width="2.75" style="28" customWidth="1"/>
    <col min="10266" max="10496" width="9" style="28"/>
    <col min="10497" max="10497" width="2.75" style="28" customWidth="1"/>
    <col min="10498" max="10498" width="13.75" style="28" customWidth="1"/>
    <col min="10499" max="10505" width="2.75" style="28" customWidth="1"/>
    <col min="10506" max="10506" width="3.25" style="28" customWidth="1"/>
    <col min="10507" max="10511" width="2.75" style="28" customWidth="1"/>
    <col min="10512" max="10512" width="3" style="28" customWidth="1"/>
    <col min="10513" max="10521" width="2.75" style="28" customWidth="1"/>
    <col min="10522" max="10752" width="9" style="28"/>
    <col min="10753" max="10753" width="2.75" style="28" customWidth="1"/>
    <col min="10754" max="10754" width="13.75" style="28" customWidth="1"/>
    <col min="10755" max="10761" width="2.75" style="28" customWidth="1"/>
    <col min="10762" max="10762" width="3.25" style="28" customWidth="1"/>
    <col min="10763" max="10767" width="2.75" style="28" customWidth="1"/>
    <col min="10768" max="10768" width="3" style="28" customWidth="1"/>
    <col min="10769" max="10777" width="2.75" style="28" customWidth="1"/>
    <col min="10778" max="11008" width="9" style="28"/>
    <col min="11009" max="11009" width="2.75" style="28" customWidth="1"/>
    <col min="11010" max="11010" width="13.75" style="28" customWidth="1"/>
    <col min="11011" max="11017" width="2.75" style="28" customWidth="1"/>
    <col min="11018" max="11018" width="3.25" style="28" customWidth="1"/>
    <col min="11019" max="11023" width="2.75" style="28" customWidth="1"/>
    <col min="11024" max="11024" width="3" style="28" customWidth="1"/>
    <col min="11025" max="11033" width="2.75" style="28" customWidth="1"/>
    <col min="11034" max="11264" width="9" style="28"/>
    <col min="11265" max="11265" width="2.75" style="28" customWidth="1"/>
    <col min="11266" max="11266" width="13.75" style="28" customWidth="1"/>
    <col min="11267" max="11273" width="2.75" style="28" customWidth="1"/>
    <col min="11274" max="11274" width="3.25" style="28" customWidth="1"/>
    <col min="11275" max="11279" width="2.75" style="28" customWidth="1"/>
    <col min="11280" max="11280" width="3" style="28" customWidth="1"/>
    <col min="11281" max="11289" width="2.75" style="28" customWidth="1"/>
    <col min="11290" max="11520" width="9" style="28"/>
    <col min="11521" max="11521" width="2.75" style="28" customWidth="1"/>
    <col min="11522" max="11522" width="13.75" style="28" customWidth="1"/>
    <col min="11523" max="11529" width="2.75" style="28" customWidth="1"/>
    <col min="11530" max="11530" width="3.25" style="28" customWidth="1"/>
    <col min="11531" max="11535" width="2.75" style="28" customWidth="1"/>
    <col min="11536" max="11536" width="3" style="28" customWidth="1"/>
    <col min="11537" max="11545" width="2.75" style="28" customWidth="1"/>
    <col min="11546" max="11776" width="9" style="28"/>
    <col min="11777" max="11777" width="2.75" style="28" customWidth="1"/>
    <col min="11778" max="11778" width="13.75" style="28" customWidth="1"/>
    <col min="11779" max="11785" width="2.75" style="28" customWidth="1"/>
    <col min="11786" max="11786" width="3.25" style="28" customWidth="1"/>
    <col min="11787" max="11791" width="2.75" style="28" customWidth="1"/>
    <col min="11792" max="11792" width="3" style="28" customWidth="1"/>
    <col min="11793" max="11801" width="2.75" style="28" customWidth="1"/>
    <col min="11802" max="12032" width="9" style="28"/>
    <col min="12033" max="12033" width="2.75" style="28" customWidth="1"/>
    <col min="12034" max="12034" width="13.75" style="28" customWidth="1"/>
    <col min="12035" max="12041" width="2.75" style="28" customWidth="1"/>
    <col min="12042" max="12042" width="3.25" style="28" customWidth="1"/>
    <col min="12043" max="12047" width="2.75" style="28" customWidth="1"/>
    <col min="12048" max="12048" width="3" style="28" customWidth="1"/>
    <col min="12049" max="12057" width="2.75" style="28" customWidth="1"/>
    <col min="12058" max="12288" width="9" style="28"/>
    <col min="12289" max="12289" width="2.75" style="28" customWidth="1"/>
    <col min="12290" max="12290" width="13.75" style="28" customWidth="1"/>
    <col min="12291" max="12297" width="2.75" style="28" customWidth="1"/>
    <col min="12298" max="12298" width="3.25" style="28" customWidth="1"/>
    <col min="12299" max="12303" width="2.75" style="28" customWidth="1"/>
    <col min="12304" max="12304" width="3" style="28" customWidth="1"/>
    <col min="12305" max="12313" width="2.75" style="28" customWidth="1"/>
    <col min="12314" max="12544" width="9" style="28"/>
    <col min="12545" max="12545" width="2.75" style="28" customWidth="1"/>
    <col min="12546" max="12546" width="13.75" style="28" customWidth="1"/>
    <col min="12547" max="12553" width="2.75" style="28" customWidth="1"/>
    <col min="12554" max="12554" width="3.25" style="28" customWidth="1"/>
    <col min="12555" max="12559" width="2.75" style="28" customWidth="1"/>
    <col min="12560" max="12560" width="3" style="28" customWidth="1"/>
    <col min="12561" max="12569" width="2.75" style="28" customWidth="1"/>
    <col min="12570" max="12800" width="9" style="28"/>
    <col min="12801" max="12801" width="2.75" style="28" customWidth="1"/>
    <col min="12802" max="12802" width="13.75" style="28" customWidth="1"/>
    <col min="12803" max="12809" width="2.75" style="28" customWidth="1"/>
    <col min="12810" max="12810" width="3.25" style="28" customWidth="1"/>
    <col min="12811" max="12815" width="2.75" style="28" customWidth="1"/>
    <col min="12816" max="12816" width="3" style="28" customWidth="1"/>
    <col min="12817" max="12825" width="2.75" style="28" customWidth="1"/>
    <col min="12826" max="13056" width="9" style="28"/>
    <col min="13057" max="13057" width="2.75" style="28" customWidth="1"/>
    <col min="13058" max="13058" width="13.75" style="28" customWidth="1"/>
    <col min="13059" max="13065" width="2.75" style="28" customWidth="1"/>
    <col min="13066" max="13066" width="3.25" style="28" customWidth="1"/>
    <col min="13067" max="13071" width="2.75" style="28" customWidth="1"/>
    <col min="13072" max="13072" width="3" style="28" customWidth="1"/>
    <col min="13073" max="13081" width="2.75" style="28" customWidth="1"/>
    <col min="13082" max="13312" width="9" style="28"/>
    <col min="13313" max="13313" width="2.75" style="28" customWidth="1"/>
    <col min="13314" max="13314" width="13.75" style="28" customWidth="1"/>
    <col min="13315" max="13321" width="2.75" style="28" customWidth="1"/>
    <col min="13322" max="13322" width="3.25" style="28" customWidth="1"/>
    <col min="13323" max="13327" width="2.75" style="28" customWidth="1"/>
    <col min="13328" max="13328" width="3" style="28" customWidth="1"/>
    <col min="13329" max="13337" width="2.75" style="28" customWidth="1"/>
    <col min="13338" max="13568" width="9" style="28"/>
    <col min="13569" max="13569" width="2.75" style="28" customWidth="1"/>
    <col min="13570" max="13570" width="13.75" style="28" customWidth="1"/>
    <col min="13571" max="13577" width="2.75" style="28" customWidth="1"/>
    <col min="13578" max="13578" width="3.25" style="28" customWidth="1"/>
    <col min="13579" max="13583" width="2.75" style="28" customWidth="1"/>
    <col min="13584" max="13584" width="3" style="28" customWidth="1"/>
    <col min="13585" max="13593" width="2.75" style="28" customWidth="1"/>
    <col min="13594" max="13824" width="9" style="28"/>
    <col min="13825" max="13825" width="2.75" style="28" customWidth="1"/>
    <col min="13826" max="13826" width="13.75" style="28" customWidth="1"/>
    <col min="13827" max="13833" width="2.75" style="28" customWidth="1"/>
    <col min="13834" max="13834" width="3.25" style="28" customWidth="1"/>
    <col min="13835" max="13839" width="2.75" style="28" customWidth="1"/>
    <col min="13840" max="13840" width="3" style="28" customWidth="1"/>
    <col min="13841" max="13849" width="2.75" style="28" customWidth="1"/>
    <col min="13850" max="14080" width="9" style="28"/>
    <col min="14081" max="14081" width="2.75" style="28" customWidth="1"/>
    <col min="14082" max="14082" width="13.75" style="28" customWidth="1"/>
    <col min="14083" max="14089" width="2.75" style="28" customWidth="1"/>
    <col min="14090" max="14090" width="3.25" style="28" customWidth="1"/>
    <col min="14091" max="14095" width="2.75" style="28" customWidth="1"/>
    <col min="14096" max="14096" width="3" style="28" customWidth="1"/>
    <col min="14097" max="14105" width="2.75" style="28" customWidth="1"/>
    <col min="14106" max="14336" width="9" style="28"/>
    <col min="14337" max="14337" width="2.75" style="28" customWidth="1"/>
    <col min="14338" max="14338" width="13.75" style="28" customWidth="1"/>
    <col min="14339" max="14345" width="2.75" style="28" customWidth="1"/>
    <col min="14346" max="14346" width="3.25" style="28" customWidth="1"/>
    <col min="14347" max="14351" width="2.75" style="28" customWidth="1"/>
    <col min="14352" max="14352" width="3" style="28" customWidth="1"/>
    <col min="14353" max="14361" width="2.75" style="28" customWidth="1"/>
    <col min="14362" max="14592" width="9" style="28"/>
    <col min="14593" max="14593" width="2.75" style="28" customWidth="1"/>
    <col min="14594" max="14594" width="13.75" style="28" customWidth="1"/>
    <col min="14595" max="14601" width="2.75" style="28" customWidth="1"/>
    <col min="14602" max="14602" width="3.25" style="28" customWidth="1"/>
    <col min="14603" max="14607" width="2.75" style="28" customWidth="1"/>
    <col min="14608" max="14608" width="3" style="28" customWidth="1"/>
    <col min="14609" max="14617" width="2.75" style="28" customWidth="1"/>
    <col min="14618" max="14848" width="9" style="28"/>
    <col min="14849" max="14849" width="2.75" style="28" customWidth="1"/>
    <col min="14850" max="14850" width="13.75" style="28" customWidth="1"/>
    <col min="14851" max="14857" width="2.75" style="28" customWidth="1"/>
    <col min="14858" max="14858" width="3.25" style="28" customWidth="1"/>
    <col min="14859" max="14863" width="2.75" style="28" customWidth="1"/>
    <col min="14864" max="14864" width="3" style="28" customWidth="1"/>
    <col min="14865" max="14873" width="2.75" style="28" customWidth="1"/>
    <col min="14874" max="15104" width="9" style="28"/>
    <col min="15105" max="15105" width="2.75" style="28" customWidth="1"/>
    <col min="15106" max="15106" width="13.75" style="28" customWidth="1"/>
    <col min="15107" max="15113" width="2.75" style="28" customWidth="1"/>
    <col min="15114" max="15114" width="3.25" style="28" customWidth="1"/>
    <col min="15115" max="15119" width="2.75" style="28" customWidth="1"/>
    <col min="15120" max="15120" width="3" style="28" customWidth="1"/>
    <col min="15121" max="15129" width="2.75" style="28" customWidth="1"/>
    <col min="15130" max="15360" width="9" style="28"/>
    <col min="15361" max="15361" width="2.75" style="28" customWidth="1"/>
    <col min="15362" max="15362" width="13.75" style="28" customWidth="1"/>
    <col min="15363" max="15369" width="2.75" style="28" customWidth="1"/>
    <col min="15370" max="15370" width="3.25" style="28" customWidth="1"/>
    <col min="15371" max="15375" width="2.75" style="28" customWidth="1"/>
    <col min="15376" max="15376" width="3" style="28" customWidth="1"/>
    <col min="15377" max="15385" width="2.75" style="28" customWidth="1"/>
    <col min="15386" max="15616" width="9" style="28"/>
    <col min="15617" max="15617" width="2.75" style="28" customWidth="1"/>
    <col min="15618" max="15618" width="13.75" style="28" customWidth="1"/>
    <col min="15619" max="15625" width="2.75" style="28" customWidth="1"/>
    <col min="15626" max="15626" width="3.25" style="28" customWidth="1"/>
    <col min="15627" max="15631" width="2.75" style="28" customWidth="1"/>
    <col min="15632" max="15632" width="3" style="28" customWidth="1"/>
    <col min="15633" max="15641" width="2.75" style="28" customWidth="1"/>
    <col min="15642" max="15872" width="9" style="28"/>
    <col min="15873" max="15873" width="2.75" style="28" customWidth="1"/>
    <col min="15874" max="15874" width="13.75" style="28" customWidth="1"/>
    <col min="15875" max="15881" width="2.75" style="28" customWidth="1"/>
    <col min="15882" max="15882" width="3.25" style="28" customWidth="1"/>
    <col min="15883" max="15887" width="2.75" style="28" customWidth="1"/>
    <col min="15888" max="15888" width="3" style="28" customWidth="1"/>
    <col min="15889" max="15897" width="2.75" style="28" customWidth="1"/>
    <col min="15898" max="16128" width="9" style="28"/>
    <col min="16129" max="16129" width="2.75" style="28" customWidth="1"/>
    <col min="16130" max="16130" width="13.75" style="28" customWidth="1"/>
    <col min="16131" max="16137" width="2.75" style="28" customWidth="1"/>
    <col min="16138" max="16138" width="3.25" style="28" customWidth="1"/>
    <col min="16139" max="16143" width="2.75" style="28" customWidth="1"/>
    <col min="16144" max="16144" width="3" style="28" customWidth="1"/>
    <col min="16145" max="16153" width="2.75" style="28" customWidth="1"/>
    <col min="16154" max="16384" width="9" style="28"/>
  </cols>
  <sheetData>
    <row r="1" spans="1:24" s="27" customFormat="1" ht="27" customHeight="1" thickBot="1">
      <c r="A1" s="82" t="s">
        <v>37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</row>
    <row r="2" spans="1:24" ht="26.25" customHeight="1">
      <c r="B2" s="29" t="s">
        <v>38</v>
      </c>
      <c r="C2" s="364" t="s">
        <v>39</v>
      </c>
      <c r="D2" s="365"/>
      <c r="E2" s="365"/>
      <c r="F2" s="365"/>
      <c r="G2" s="366"/>
      <c r="H2" s="365" t="s">
        <v>40</v>
      </c>
      <c r="I2" s="365"/>
      <c r="J2" s="365"/>
      <c r="K2" s="366"/>
      <c r="L2" s="364" t="s">
        <v>41</v>
      </c>
      <c r="M2" s="365"/>
      <c r="N2" s="365"/>
      <c r="O2" s="366"/>
      <c r="P2" s="364" t="s">
        <v>42</v>
      </c>
      <c r="Q2" s="365"/>
      <c r="R2" s="365"/>
      <c r="S2" s="365"/>
      <c r="T2" s="366"/>
      <c r="U2" s="364" t="s">
        <v>43</v>
      </c>
      <c r="V2" s="365"/>
      <c r="W2" s="375"/>
    </row>
    <row r="3" spans="1:24" ht="26.25" customHeight="1">
      <c r="B3" s="30" t="s">
        <v>44</v>
      </c>
      <c r="C3" s="376">
        <f>J7</f>
        <v>88</v>
      </c>
      <c r="D3" s="377"/>
      <c r="E3" s="377"/>
      <c r="F3" s="377"/>
      <c r="G3" s="378"/>
      <c r="H3" s="379" t="s">
        <v>45</v>
      </c>
      <c r="I3" s="377"/>
      <c r="J3" s="377"/>
      <c r="K3" s="378"/>
      <c r="L3" s="367">
        <v>142472</v>
      </c>
      <c r="M3" s="368"/>
      <c r="N3" s="368"/>
      <c r="O3" s="369"/>
      <c r="P3" s="367">
        <f>ROUNDDOWN(C3*L3,0)</f>
        <v>12537536</v>
      </c>
      <c r="Q3" s="368"/>
      <c r="R3" s="368"/>
      <c r="S3" s="368"/>
      <c r="T3" s="369"/>
      <c r="U3" s="379"/>
      <c r="V3" s="377"/>
      <c r="W3" s="380"/>
    </row>
    <row r="4" spans="1:24" ht="27" customHeight="1" thickBot="1">
      <c r="B4" s="31" t="s">
        <v>46</v>
      </c>
      <c r="C4" s="381">
        <f>J8</f>
        <v>44</v>
      </c>
      <c r="D4" s="382"/>
      <c r="E4" s="382"/>
      <c r="F4" s="382"/>
      <c r="G4" s="383"/>
      <c r="H4" s="384" t="s">
        <v>45</v>
      </c>
      <c r="I4" s="382"/>
      <c r="J4" s="382"/>
      <c r="K4" s="383"/>
      <c r="L4" s="385">
        <v>97283</v>
      </c>
      <c r="M4" s="386"/>
      <c r="N4" s="386"/>
      <c r="O4" s="387"/>
      <c r="P4" s="385">
        <f>ROUNDDOWN(C4*L4,0)</f>
        <v>4280452</v>
      </c>
      <c r="Q4" s="386"/>
      <c r="R4" s="386"/>
      <c r="S4" s="386"/>
      <c r="T4" s="387"/>
      <c r="U4" s="388" t="s">
        <v>47</v>
      </c>
      <c r="V4" s="389"/>
      <c r="W4" s="390"/>
    </row>
    <row r="5" spans="1:24" s="84" customFormat="1" ht="24.95" customHeight="1">
      <c r="B5" s="84" t="s">
        <v>124</v>
      </c>
    </row>
    <row r="6" spans="1:24" s="84" customFormat="1" ht="24.95" customHeight="1">
      <c r="B6" s="84" t="s">
        <v>125</v>
      </c>
    </row>
    <row r="7" spans="1:24" s="84" customFormat="1" ht="24.95" customHeight="1">
      <c r="B7" s="84" t="s">
        <v>126</v>
      </c>
      <c r="C7" s="85">
        <v>22</v>
      </c>
      <c r="D7" s="84" t="s">
        <v>110</v>
      </c>
      <c r="E7" s="86"/>
      <c r="F7" s="84" t="s">
        <v>111</v>
      </c>
      <c r="G7" s="84">
        <v>4</v>
      </c>
      <c r="H7" s="87" t="s">
        <v>113</v>
      </c>
      <c r="I7" s="87" t="s">
        <v>114</v>
      </c>
      <c r="J7" s="88">
        <f>C7*G7</f>
        <v>88</v>
      </c>
      <c r="K7" s="84" t="s">
        <v>113</v>
      </c>
    </row>
    <row r="8" spans="1:24" s="84" customFormat="1" ht="24.95" customHeight="1">
      <c r="B8" s="84" t="s">
        <v>127</v>
      </c>
      <c r="C8" s="89">
        <v>22</v>
      </c>
      <c r="D8" s="84" t="s">
        <v>110</v>
      </c>
      <c r="E8" s="86"/>
      <c r="F8" s="84" t="s">
        <v>111</v>
      </c>
      <c r="G8" s="86">
        <v>2</v>
      </c>
      <c r="H8" s="87" t="s">
        <v>113</v>
      </c>
      <c r="I8" s="87" t="s">
        <v>114</v>
      </c>
      <c r="J8" s="88">
        <f>C8*G8</f>
        <v>44</v>
      </c>
      <c r="K8" s="84" t="s">
        <v>113</v>
      </c>
    </row>
    <row r="9" spans="1:24" ht="24.95" customHeight="1">
      <c r="C9" s="35"/>
      <c r="E9" s="33"/>
      <c r="G9" s="33"/>
      <c r="H9" s="34"/>
      <c r="I9" s="34"/>
      <c r="J9" s="34"/>
    </row>
    <row r="10" spans="1:24" s="27" customFormat="1" ht="27" customHeight="1" thickBot="1">
      <c r="A10" s="26" t="s">
        <v>48</v>
      </c>
    </row>
    <row r="11" spans="1:24" ht="26.25" customHeight="1">
      <c r="B11" s="29" t="s">
        <v>38</v>
      </c>
      <c r="C11" s="364" t="s">
        <v>39</v>
      </c>
      <c r="D11" s="365"/>
      <c r="E11" s="365"/>
      <c r="F11" s="365"/>
      <c r="G11" s="366"/>
      <c r="H11" s="365" t="s">
        <v>40</v>
      </c>
      <c r="I11" s="365"/>
      <c r="J11" s="365"/>
      <c r="K11" s="366"/>
      <c r="L11" s="364" t="s">
        <v>41</v>
      </c>
      <c r="M11" s="365"/>
      <c r="N11" s="365"/>
      <c r="O11" s="366"/>
      <c r="P11" s="364" t="s">
        <v>42</v>
      </c>
      <c r="Q11" s="365"/>
      <c r="R11" s="365"/>
      <c r="S11" s="365"/>
      <c r="T11" s="366"/>
      <c r="U11" s="364" t="s">
        <v>43</v>
      </c>
      <c r="V11" s="365"/>
      <c r="W11" s="375"/>
    </row>
    <row r="12" spans="1:24" ht="26.25" customHeight="1">
      <c r="B12" s="30" t="s">
        <v>44</v>
      </c>
      <c r="C12" s="376">
        <f>J7</f>
        <v>88</v>
      </c>
      <c r="D12" s="377"/>
      <c r="E12" s="377"/>
      <c r="F12" s="377"/>
      <c r="G12" s="378"/>
      <c r="H12" s="379" t="s">
        <v>45</v>
      </c>
      <c r="I12" s="377"/>
      <c r="J12" s="377"/>
      <c r="K12" s="378"/>
      <c r="L12" s="367">
        <v>142472</v>
      </c>
      <c r="M12" s="368"/>
      <c r="N12" s="368"/>
      <c r="O12" s="369"/>
      <c r="P12" s="367">
        <f>ROUNDDOWN(C12*L12,0)</f>
        <v>12537536</v>
      </c>
      <c r="Q12" s="368"/>
      <c r="R12" s="368"/>
      <c r="S12" s="368"/>
      <c r="T12" s="369"/>
      <c r="U12" s="379"/>
      <c r="V12" s="377"/>
      <c r="W12" s="380"/>
    </row>
    <row r="13" spans="1:24" ht="27" customHeight="1" thickBot="1">
      <c r="B13" s="31" t="s">
        <v>46</v>
      </c>
      <c r="C13" s="381">
        <f>C4</f>
        <v>44</v>
      </c>
      <c r="D13" s="382"/>
      <c r="E13" s="382"/>
      <c r="F13" s="382"/>
      <c r="G13" s="383"/>
      <c r="H13" s="384" t="s">
        <v>45</v>
      </c>
      <c r="I13" s="382"/>
      <c r="J13" s="382"/>
      <c r="K13" s="383"/>
      <c r="L13" s="385">
        <v>97283</v>
      </c>
      <c r="M13" s="386"/>
      <c r="N13" s="386"/>
      <c r="O13" s="387"/>
      <c r="P13" s="385">
        <f>ROUNDDOWN(C13*L13,0)</f>
        <v>4280452</v>
      </c>
      <c r="Q13" s="386"/>
      <c r="R13" s="386"/>
      <c r="S13" s="386"/>
      <c r="T13" s="387"/>
      <c r="U13" s="388" t="s">
        <v>47</v>
      </c>
      <c r="V13" s="389"/>
      <c r="W13" s="390"/>
    </row>
    <row r="14" spans="1:24" s="84" customFormat="1" ht="24.95" customHeight="1">
      <c r="B14" s="89" t="s">
        <v>115</v>
      </c>
    </row>
    <row r="15" spans="1:24" ht="24.95" customHeight="1">
      <c r="B15" s="32"/>
      <c r="C15" s="35"/>
    </row>
    <row r="16" spans="1:24" s="27" customFormat="1" ht="27" customHeight="1" thickBot="1">
      <c r="A16" s="26" t="s">
        <v>49</v>
      </c>
    </row>
    <row r="17" spans="1:23" ht="27" customHeight="1">
      <c r="B17" s="29" t="s">
        <v>38</v>
      </c>
      <c r="C17" s="364" t="s">
        <v>39</v>
      </c>
      <c r="D17" s="365"/>
      <c r="E17" s="365"/>
      <c r="F17" s="365"/>
      <c r="G17" s="366"/>
      <c r="H17" s="365" t="s">
        <v>40</v>
      </c>
      <c r="I17" s="365"/>
      <c r="J17" s="365"/>
      <c r="K17" s="366"/>
      <c r="L17" s="364" t="s">
        <v>41</v>
      </c>
      <c r="M17" s="365"/>
      <c r="N17" s="365"/>
      <c r="O17" s="366"/>
      <c r="P17" s="364" t="s">
        <v>42</v>
      </c>
      <c r="Q17" s="365"/>
      <c r="R17" s="365"/>
      <c r="S17" s="365"/>
      <c r="T17" s="366"/>
      <c r="U17" s="364" t="s">
        <v>43</v>
      </c>
      <c r="V17" s="365"/>
      <c r="W17" s="375"/>
    </row>
    <row r="18" spans="1:23" ht="27" customHeight="1" thickBot="1">
      <c r="B18" s="31" t="s">
        <v>50</v>
      </c>
      <c r="C18" s="393">
        <f>C19*L26</f>
        <v>78.000000000000014</v>
      </c>
      <c r="D18" s="394"/>
      <c r="E18" s="394"/>
      <c r="F18" s="394"/>
      <c r="G18" s="395"/>
      <c r="H18" s="384" t="s">
        <v>45</v>
      </c>
      <c r="I18" s="382"/>
      <c r="J18" s="382"/>
      <c r="K18" s="383"/>
      <c r="L18" s="385">
        <v>75608</v>
      </c>
      <c r="M18" s="386"/>
      <c r="N18" s="386"/>
      <c r="O18" s="387"/>
      <c r="P18" s="385">
        <f>ROUNDDOWN(C18*L18,0)</f>
        <v>5897424</v>
      </c>
      <c r="Q18" s="386"/>
      <c r="R18" s="386"/>
      <c r="S18" s="386"/>
      <c r="T18" s="387"/>
      <c r="U18" s="384"/>
      <c r="V18" s="382"/>
      <c r="W18" s="396"/>
    </row>
    <row r="19" spans="1:23" s="84" customFormat="1" ht="24.95" customHeight="1">
      <c r="B19" s="90" t="s">
        <v>122</v>
      </c>
      <c r="C19" s="370">
        <f>ROUNDDOWN('진개량 산출'!N27*0.1, 0)</f>
        <v>130</v>
      </c>
      <c r="D19" s="370"/>
      <c r="E19" s="91" t="s">
        <v>123</v>
      </c>
      <c r="F19" s="92"/>
      <c r="G19" s="92"/>
      <c r="H19" s="92"/>
      <c r="I19" s="92"/>
      <c r="J19" s="92"/>
      <c r="K19" s="92"/>
      <c r="L19" s="93"/>
      <c r="M19" s="93"/>
      <c r="N19" s="93"/>
      <c r="O19" s="93"/>
      <c r="P19" s="93"/>
      <c r="Q19" s="93"/>
      <c r="R19" s="93"/>
      <c r="S19" s="93"/>
      <c r="T19" s="93"/>
      <c r="U19" s="92"/>
      <c r="V19" s="92"/>
      <c r="W19" s="92"/>
    </row>
    <row r="20" spans="1:23" s="84" customFormat="1" ht="24.95" customHeight="1">
      <c r="B20" s="84" t="s">
        <v>128</v>
      </c>
    </row>
    <row r="21" spans="1:23" s="84" customFormat="1" ht="24.95" customHeight="1">
      <c r="C21" s="84" t="s">
        <v>134</v>
      </c>
      <c r="M21" s="372">
        <v>0.2</v>
      </c>
      <c r="N21" s="372"/>
      <c r="O21" s="84" t="s">
        <v>132</v>
      </c>
    </row>
    <row r="22" spans="1:23" ht="12" customHeight="1"/>
    <row r="23" spans="1:23" ht="19.5" customHeight="1">
      <c r="B23" s="32" t="s">
        <v>129</v>
      </c>
      <c r="C23" s="28" t="s">
        <v>130</v>
      </c>
      <c r="E23" s="33"/>
      <c r="G23" s="33"/>
      <c r="H23" s="34"/>
      <c r="I23" s="371">
        <v>0.5</v>
      </c>
      <c r="J23" s="371"/>
      <c r="L23" s="373"/>
      <c r="M23" s="373"/>
      <c r="N23" s="373"/>
      <c r="O23" s="373"/>
    </row>
    <row r="24" spans="1:23" ht="19.5" customHeight="1">
      <c r="B24" s="32"/>
      <c r="C24" s="28" t="s">
        <v>135</v>
      </c>
      <c r="E24" s="33"/>
      <c r="G24" s="33"/>
      <c r="H24" s="34"/>
      <c r="I24" s="58"/>
      <c r="J24" s="371">
        <v>0.5</v>
      </c>
      <c r="K24" s="371"/>
      <c r="L24" s="38"/>
      <c r="M24" s="38"/>
      <c r="N24" s="38"/>
      <c r="O24" s="38"/>
    </row>
    <row r="25" spans="1:23" ht="19.5" customHeight="1">
      <c r="C25" s="28" t="s">
        <v>131</v>
      </c>
      <c r="M25" s="397">
        <v>0.2</v>
      </c>
      <c r="N25" s="397"/>
      <c r="O25" s="28" t="s">
        <v>132</v>
      </c>
    </row>
    <row r="26" spans="1:23" ht="19.5" customHeight="1">
      <c r="B26" s="57" t="s">
        <v>133</v>
      </c>
      <c r="C26" s="28" t="s">
        <v>136</v>
      </c>
      <c r="K26" s="28" t="s">
        <v>114</v>
      </c>
      <c r="L26" s="398">
        <f>M21*(1+I23+J24)+M25</f>
        <v>0.60000000000000009</v>
      </c>
      <c r="M26" s="398"/>
      <c r="N26" s="28" t="s">
        <v>132</v>
      </c>
    </row>
    <row r="27" spans="1:23" ht="19.5" customHeight="1">
      <c r="E27" s="33"/>
      <c r="F27" s="40"/>
      <c r="G27" s="40"/>
      <c r="H27" s="40"/>
      <c r="I27" s="40"/>
      <c r="J27" s="40"/>
      <c r="K27" s="39"/>
      <c r="L27" s="39"/>
      <c r="M27" s="39"/>
      <c r="N27" s="38"/>
      <c r="O27" s="38"/>
    </row>
    <row r="28" spans="1:23" ht="19.5" customHeight="1">
      <c r="E28" s="44"/>
      <c r="F28" s="40"/>
      <c r="G28" s="40"/>
      <c r="H28" s="40"/>
      <c r="I28" s="40"/>
      <c r="J28" s="40"/>
      <c r="K28" s="39"/>
      <c r="L28" s="39"/>
      <c r="M28" s="39"/>
      <c r="N28" s="38"/>
      <c r="O28" s="38"/>
    </row>
    <row r="29" spans="1:23" ht="19.5" customHeight="1">
      <c r="E29" s="33"/>
      <c r="F29" s="40"/>
      <c r="G29" s="40"/>
      <c r="H29" s="40"/>
      <c r="I29" s="40"/>
      <c r="J29" s="40"/>
      <c r="K29" s="39"/>
      <c r="L29" s="39"/>
      <c r="M29" s="39"/>
      <c r="N29" s="38"/>
      <c r="O29" s="38"/>
    </row>
    <row r="30" spans="1:23" ht="27" customHeight="1" thickBot="1">
      <c r="A30" s="41" t="s">
        <v>116</v>
      </c>
    </row>
    <row r="31" spans="1:23" ht="27" customHeight="1">
      <c r="B31" s="29" t="s">
        <v>51</v>
      </c>
      <c r="C31" s="374" t="s">
        <v>52</v>
      </c>
      <c r="D31" s="374"/>
      <c r="E31" s="374"/>
      <c r="F31" s="374"/>
      <c r="G31" s="374"/>
      <c r="H31" s="374" t="s">
        <v>53</v>
      </c>
      <c r="I31" s="374"/>
      <c r="J31" s="374"/>
      <c r="K31" s="374"/>
      <c r="L31" s="374"/>
      <c r="M31" s="374"/>
      <c r="N31" s="374" t="s">
        <v>42</v>
      </c>
      <c r="O31" s="374"/>
      <c r="P31" s="374"/>
      <c r="Q31" s="374"/>
      <c r="R31" s="374"/>
      <c r="S31" s="374"/>
      <c r="T31" s="391" t="s">
        <v>43</v>
      </c>
      <c r="U31" s="391"/>
      <c r="V31" s="391"/>
      <c r="W31" s="392"/>
    </row>
    <row r="32" spans="1:23" ht="27" customHeight="1">
      <c r="B32" s="30" t="s">
        <v>54</v>
      </c>
      <c r="C32" s="399">
        <f>K35</f>
        <v>321.35178082191788</v>
      </c>
      <c r="D32" s="400"/>
      <c r="E32" s="400"/>
      <c r="F32" s="400"/>
      <c r="G32" s="400"/>
      <c r="H32" s="401">
        <v>61329</v>
      </c>
      <c r="I32" s="402"/>
      <c r="J32" s="402"/>
      <c r="K32" s="402"/>
      <c r="L32" s="402"/>
      <c r="M32" s="403"/>
      <c r="N32" s="404">
        <f>ROUNDDOWN(C32*H32,0)</f>
        <v>19708183</v>
      </c>
      <c r="O32" s="405"/>
      <c r="P32" s="405"/>
      <c r="Q32" s="405"/>
      <c r="R32" s="405"/>
      <c r="S32" s="405"/>
      <c r="T32" s="410" t="s">
        <v>193</v>
      </c>
      <c r="U32" s="411"/>
      <c r="V32" s="411"/>
      <c r="W32" s="412"/>
    </row>
    <row r="33" spans="2:23" ht="27" customHeight="1">
      <c r="B33" s="30" t="s">
        <v>55</v>
      </c>
      <c r="C33" s="399">
        <f>K35</f>
        <v>321.35178082191788</v>
      </c>
      <c r="D33" s="400"/>
      <c r="E33" s="400"/>
      <c r="F33" s="400"/>
      <c r="G33" s="400"/>
      <c r="H33" s="406">
        <v>22827</v>
      </c>
      <c r="I33" s="406"/>
      <c r="J33" s="406"/>
      <c r="K33" s="406"/>
      <c r="L33" s="406"/>
      <c r="M33" s="406"/>
      <c r="N33" s="404">
        <f>ROUNDDOWN(C33*H33,0)</f>
        <v>7335497</v>
      </c>
      <c r="O33" s="405"/>
      <c r="P33" s="405"/>
      <c r="Q33" s="405"/>
      <c r="R33" s="405"/>
      <c r="S33" s="405"/>
      <c r="T33" s="413"/>
      <c r="U33" s="414"/>
      <c r="V33" s="414"/>
      <c r="W33" s="415"/>
    </row>
    <row r="34" spans="2:23" ht="27" customHeight="1" thickBot="1">
      <c r="B34" s="31" t="s">
        <v>56</v>
      </c>
      <c r="C34" s="407">
        <f>K35</f>
        <v>321.35178082191788</v>
      </c>
      <c r="D34" s="408"/>
      <c r="E34" s="408"/>
      <c r="F34" s="408"/>
      <c r="G34" s="408"/>
      <c r="H34" s="409">
        <v>57746</v>
      </c>
      <c r="I34" s="409"/>
      <c r="J34" s="409"/>
      <c r="K34" s="409"/>
      <c r="L34" s="409"/>
      <c r="M34" s="409"/>
      <c r="N34" s="419">
        <f>ROUNDDOWN(C34*H34,0)</f>
        <v>18556779</v>
      </c>
      <c r="O34" s="420"/>
      <c r="P34" s="420"/>
      <c r="Q34" s="420"/>
      <c r="R34" s="420"/>
      <c r="S34" s="420"/>
      <c r="T34" s="416"/>
      <c r="U34" s="417"/>
      <c r="V34" s="417"/>
      <c r="W34" s="418"/>
    </row>
    <row r="35" spans="2:23" ht="27" customHeight="1">
      <c r="B35" s="28" t="s">
        <v>117</v>
      </c>
      <c r="D35" s="360">
        <f>I36</f>
        <v>1172.9340000000002</v>
      </c>
      <c r="E35" s="360"/>
      <c r="F35" s="360"/>
      <c r="G35" s="28" t="s">
        <v>57</v>
      </c>
      <c r="H35" s="357">
        <f>R36</f>
        <v>3.65</v>
      </c>
      <c r="I35" s="357"/>
      <c r="J35" s="42" t="s">
        <v>114</v>
      </c>
      <c r="K35" s="361">
        <f>D35/H35</f>
        <v>321.35178082191788</v>
      </c>
      <c r="L35" s="361"/>
      <c r="M35" s="361"/>
      <c r="N35" s="28" t="s">
        <v>59</v>
      </c>
    </row>
    <row r="36" spans="2:23" s="59" customFormat="1" ht="20.100000000000001" customHeight="1">
      <c r="D36" s="59" t="s">
        <v>139</v>
      </c>
      <c r="F36" s="60"/>
      <c r="G36" s="60"/>
      <c r="I36" s="362">
        <f>L37</f>
        <v>1172.9340000000002</v>
      </c>
      <c r="J36" s="362"/>
      <c r="K36" s="362"/>
      <c r="L36" s="59" t="s">
        <v>140</v>
      </c>
      <c r="R36" s="363">
        <f>S39</f>
        <v>3.65</v>
      </c>
      <c r="S36" s="363"/>
      <c r="T36" s="59" t="s">
        <v>354</v>
      </c>
    </row>
    <row r="37" spans="2:23" ht="20.100000000000001" customHeight="1">
      <c r="B37" s="35" t="s">
        <v>137</v>
      </c>
      <c r="E37" s="357">
        <f>'진개량 산출'!N27</f>
        <v>1303.2600000000002</v>
      </c>
      <c r="F37" s="357"/>
      <c r="G37" s="357"/>
      <c r="H37" s="28" t="s">
        <v>159</v>
      </c>
      <c r="I37" s="358">
        <v>0.9</v>
      </c>
      <c r="J37" s="358"/>
      <c r="K37" s="39" t="s">
        <v>114</v>
      </c>
      <c r="L37" s="359">
        <f>E37*I37</f>
        <v>1172.9340000000002</v>
      </c>
      <c r="M37" s="359"/>
      <c r="N37" s="359"/>
      <c r="O37" s="38" t="s">
        <v>138</v>
      </c>
      <c r="P37" s="39"/>
      <c r="Q37" s="39"/>
    </row>
    <row r="38" spans="2:23" ht="20.100000000000001" customHeight="1">
      <c r="B38" s="28" t="s">
        <v>60</v>
      </c>
    </row>
    <row r="39" spans="2:23" ht="18.75" customHeight="1">
      <c r="B39" s="397" t="s">
        <v>61</v>
      </c>
      <c r="D39" s="421" t="s">
        <v>62</v>
      </c>
      <c r="E39" s="421"/>
      <c r="F39" s="421"/>
      <c r="G39" s="421"/>
      <c r="H39" s="421"/>
      <c r="J39" s="373" t="s">
        <v>58</v>
      </c>
      <c r="K39" s="421" t="s">
        <v>63</v>
      </c>
      <c r="L39" s="421"/>
      <c r="M39" s="421"/>
      <c r="N39" s="421"/>
      <c r="O39" s="421"/>
      <c r="P39" s="421"/>
      <c r="Q39" s="421"/>
      <c r="R39" s="397" t="s">
        <v>58</v>
      </c>
      <c r="S39" s="357">
        <f>ROUNDDOWN(60*7.64*1.25*0.9/K40,2)</f>
        <v>3.65</v>
      </c>
      <c r="T39" s="357"/>
      <c r="U39" s="357"/>
      <c r="V39" s="373" t="s">
        <v>79</v>
      </c>
      <c r="W39" s="373"/>
    </row>
    <row r="40" spans="2:23" ht="18.75" customHeight="1">
      <c r="B40" s="397"/>
      <c r="D40" s="422" t="s">
        <v>64</v>
      </c>
      <c r="E40" s="422"/>
      <c r="F40" s="422"/>
      <c r="G40" s="422"/>
      <c r="H40" s="422"/>
      <c r="J40" s="373"/>
      <c r="K40" s="423">
        <f>I45</f>
        <v>141</v>
      </c>
      <c r="L40" s="423"/>
      <c r="M40" s="423"/>
      <c r="N40" s="423"/>
      <c r="O40" s="423"/>
      <c r="P40" s="423"/>
      <c r="Q40" s="423"/>
      <c r="R40" s="397"/>
      <c r="S40" s="357"/>
      <c r="T40" s="357"/>
      <c r="U40" s="357"/>
      <c r="V40" s="373"/>
      <c r="W40" s="373"/>
    </row>
    <row r="41" spans="2:23" ht="18.75" customHeight="1">
      <c r="B41" s="61" t="s">
        <v>142</v>
      </c>
    </row>
    <row r="42" spans="2:23" ht="18.75" customHeight="1">
      <c r="B42" s="61" t="s">
        <v>143</v>
      </c>
      <c r="R42" s="373"/>
      <c r="S42" s="373"/>
      <c r="T42" s="373"/>
    </row>
    <row r="43" spans="2:23" ht="18.75" customHeight="1">
      <c r="B43" s="61" t="s">
        <v>144</v>
      </c>
    </row>
    <row r="44" spans="2:23" ht="18.75" customHeight="1">
      <c r="B44" s="61" t="s">
        <v>145</v>
      </c>
    </row>
    <row r="45" spans="2:23" ht="18.75" customHeight="1">
      <c r="B45" s="61" t="s">
        <v>152</v>
      </c>
      <c r="I45" s="397">
        <f>G47+G48+G49+G50+G55</f>
        <v>141</v>
      </c>
      <c r="J45" s="397"/>
      <c r="K45" s="45" t="s">
        <v>68</v>
      </c>
      <c r="L45" s="45"/>
    </row>
    <row r="46" spans="2:23" ht="18.75" customHeight="1">
      <c r="B46" s="64" t="s">
        <v>154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</row>
    <row r="47" spans="2:23" ht="20.100000000000001" customHeight="1">
      <c r="C47" s="62"/>
      <c r="D47" s="46"/>
      <c r="E47" s="46"/>
      <c r="F47" s="33" t="s">
        <v>146</v>
      </c>
      <c r="G47" s="424">
        <v>24</v>
      </c>
      <c r="H47" s="424"/>
      <c r="I47" s="63" t="s">
        <v>150</v>
      </c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</row>
    <row r="48" spans="2:23" ht="20.100000000000001" customHeight="1">
      <c r="C48" s="62"/>
      <c r="D48" s="46"/>
      <c r="E48" s="46"/>
      <c r="F48" s="33" t="s">
        <v>147</v>
      </c>
      <c r="G48" s="424">
        <v>38</v>
      </c>
      <c r="H48" s="424"/>
      <c r="I48" s="63" t="s">
        <v>150</v>
      </c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</row>
    <row r="49" spans="1:23" ht="20.100000000000001" customHeight="1">
      <c r="C49" s="62"/>
      <c r="D49" s="46"/>
      <c r="E49" s="46"/>
      <c r="F49" s="33" t="s">
        <v>148</v>
      </c>
      <c r="G49" s="424">
        <v>53</v>
      </c>
      <c r="H49" s="424"/>
      <c r="I49" s="63" t="s">
        <v>150</v>
      </c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</row>
    <row r="50" spans="1:23" ht="20.100000000000001" customHeight="1">
      <c r="C50" s="62"/>
      <c r="D50" s="46"/>
      <c r="E50" s="46"/>
      <c r="F50" s="33" t="s">
        <v>149</v>
      </c>
      <c r="G50" s="424">
        <f>M54</f>
        <v>6</v>
      </c>
      <c r="H50" s="424"/>
      <c r="I50" s="63" t="s">
        <v>150</v>
      </c>
      <c r="J50" s="35" t="s">
        <v>151</v>
      </c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</row>
    <row r="51" spans="1:23" ht="18.75" customHeight="1">
      <c r="B51" s="28" t="s">
        <v>69</v>
      </c>
      <c r="C51" s="35" t="s">
        <v>156</v>
      </c>
    </row>
    <row r="52" spans="1:23" ht="18.75" customHeight="1">
      <c r="D52" s="357" t="s">
        <v>70</v>
      </c>
      <c r="E52" s="357"/>
      <c r="F52" s="421" t="s">
        <v>71</v>
      </c>
      <c r="G52" s="421"/>
      <c r="H52" s="421"/>
      <c r="I52" s="421"/>
      <c r="J52" s="421"/>
      <c r="K52" s="421"/>
      <c r="L52" s="421"/>
      <c r="M52" s="357" t="s">
        <v>72</v>
      </c>
      <c r="N52" s="357"/>
      <c r="O52" s="421" t="s">
        <v>71</v>
      </c>
      <c r="P52" s="421"/>
      <c r="Q52" s="421"/>
      <c r="R52" s="421"/>
      <c r="S52" s="421"/>
      <c r="T52" s="421"/>
      <c r="U52" s="421"/>
    </row>
    <row r="53" spans="1:23" ht="18.75" customHeight="1">
      <c r="D53" s="357"/>
      <c r="E53" s="357"/>
      <c r="F53" s="28" t="s">
        <v>73</v>
      </c>
      <c r="M53" s="357"/>
      <c r="N53" s="357"/>
      <c r="O53" s="28" t="s">
        <v>74</v>
      </c>
    </row>
    <row r="54" spans="1:23" ht="18.75" customHeight="1">
      <c r="E54" s="37" t="s">
        <v>155</v>
      </c>
      <c r="M54" s="357">
        <f>ROUNDDOWN((1.4/25+1.4/25)*60, 0)</f>
        <v>6</v>
      </c>
      <c r="N54" s="357"/>
      <c r="O54" s="425"/>
      <c r="P54" s="425"/>
      <c r="Q54" s="425"/>
      <c r="R54" s="47"/>
    </row>
    <row r="55" spans="1:23" ht="20.100000000000001" customHeight="1">
      <c r="C55" s="62"/>
      <c r="D55" s="46"/>
      <c r="E55" s="46"/>
      <c r="F55" s="33" t="s">
        <v>153</v>
      </c>
      <c r="G55" s="424">
        <v>20</v>
      </c>
      <c r="H55" s="424"/>
      <c r="I55" s="63" t="s">
        <v>150</v>
      </c>
      <c r="O55" s="48"/>
      <c r="P55" s="48"/>
      <c r="Q55" s="48"/>
      <c r="R55" s="47"/>
    </row>
    <row r="56" spans="1:23" ht="18.75" customHeight="1">
      <c r="E56" s="37"/>
      <c r="O56" s="48"/>
      <c r="P56" s="48"/>
      <c r="Q56" s="48"/>
      <c r="R56" s="47"/>
    </row>
    <row r="57" spans="1:23" s="27" customFormat="1" ht="19.5" customHeight="1">
      <c r="A57" s="41" t="s">
        <v>75</v>
      </c>
      <c r="G57" s="49"/>
      <c r="K57" s="50"/>
      <c r="L57" s="50"/>
      <c r="M57" s="50"/>
      <c r="N57" s="51"/>
      <c r="O57" s="50"/>
      <c r="P57" s="50"/>
      <c r="Q57" s="50"/>
    </row>
    <row r="58" spans="1:23" ht="19.5" customHeight="1">
      <c r="B58" s="28" t="s">
        <v>195</v>
      </c>
      <c r="G58" s="43"/>
      <c r="K58" s="39"/>
      <c r="L58" s="39"/>
      <c r="M58" s="39"/>
      <c r="N58" s="37"/>
      <c r="O58" s="39"/>
      <c r="P58" s="39"/>
      <c r="Q58" s="39"/>
    </row>
    <row r="59" spans="1:23" ht="19.5" customHeight="1">
      <c r="B59" s="44" t="s">
        <v>157</v>
      </c>
      <c r="C59" s="428">
        <f>ROUNDDOWN('진개량 산출'!N27*0.1, 0)</f>
        <v>130</v>
      </c>
      <c r="D59" s="428"/>
      <c r="E59" s="38" t="s">
        <v>158</v>
      </c>
      <c r="G59" s="43"/>
      <c r="K59" s="39"/>
      <c r="L59" s="39"/>
      <c r="M59" s="39"/>
      <c r="N59" s="37"/>
      <c r="O59" s="39"/>
      <c r="P59" s="39"/>
      <c r="Q59" s="39"/>
    </row>
    <row r="60" spans="1:23" ht="19.5" customHeight="1">
      <c r="B60" s="44"/>
      <c r="C60" s="428">
        <f>C59</f>
        <v>130</v>
      </c>
      <c r="D60" s="397"/>
      <c r="E60" s="38" t="s">
        <v>163</v>
      </c>
      <c r="F60" s="38" t="s">
        <v>111</v>
      </c>
      <c r="G60" s="357">
        <v>1700</v>
      </c>
      <c r="H60" s="357"/>
      <c r="I60" s="357" t="s">
        <v>160</v>
      </c>
      <c r="J60" s="357"/>
      <c r="K60" s="28">
        <v>80</v>
      </c>
      <c r="L60" s="28" t="s">
        <v>161</v>
      </c>
      <c r="M60" s="39" t="s">
        <v>162</v>
      </c>
      <c r="N60" s="429">
        <f>C60*G60/80</f>
        <v>2762.5</v>
      </c>
      <c r="O60" s="429"/>
      <c r="P60" s="66" t="s">
        <v>188</v>
      </c>
      <c r="Q60" s="429">
        <f>ROUNDDOWN(N60, -2)</f>
        <v>2700</v>
      </c>
      <c r="R60" s="429"/>
      <c r="S60" s="67" t="s">
        <v>189</v>
      </c>
      <c r="U60" s="69"/>
    </row>
    <row r="61" spans="1:23" ht="19.5" customHeight="1">
      <c r="B61" s="38"/>
      <c r="C61" s="38"/>
      <c r="E61" s="53" t="s">
        <v>76</v>
      </c>
      <c r="G61" s="43"/>
      <c r="K61" s="39"/>
      <c r="L61" s="39"/>
      <c r="M61" s="39"/>
      <c r="N61" s="37"/>
      <c r="O61" s="39"/>
      <c r="P61" s="39"/>
      <c r="Q61" s="39"/>
    </row>
    <row r="62" spans="1:23" ht="19.5" customHeight="1">
      <c r="B62" s="38" t="s">
        <v>77</v>
      </c>
      <c r="C62" s="38"/>
      <c r="E62" s="68"/>
      <c r="G62" s="43"/>
      <c r="K62" s="39"/>
      <c r="L62" s="39"/>
      <c r="M62" s="39"/>
      <c r="N62" s="37"/>
      <c r="O62" s="39"/>
      <c r="P62" s="39"/>
      <c r="Q62" s="39"/>
    </row>
    <row r="63" spans="1:23" ht="19.5" customHeight="1">
      <c r="B63" s="35" t="s">
        <v>164</v>
      </c>
      <c r="G63" s="43"/>
      <c r="K63" s="39"/>
      <c r="L63" s="39"/>
      <c r="M63" s="39"/>
      <c r="N63" s="37"/>
      <c r="O63" s="39"/>
      <c r="P63" s="39"/>
      <c r="Q63" s="39"/>
    </row>
    <row r="64" spans="1:23" ht="27" customHeight="1" thickBot="1">
      <c r="A64" s="41" t="s">
        <v>78</v>
      </c>
    </row>
    <row r="65" spans="2:23" ht="25.5" customHeight="1">
      <c r="B65" s="29" t="s">
        <v>51</v>
      </c>
      <c r="C65" s="374" t="s">
        <v>52</v>
      </c>
      <c r="D65" s="374"/>
      <c r="E65" s="374"/>
      <c r="F65" s="374"/>
      <c r="G65" s="374"/>
      <c r="H65" s="374" t="s">
        <v>53</v>
      </c>
      <c r="I65" s="374"/>
      <c r="J65" s="374"/>
      <c r="K65" s="374"/>
      <c r="L65" s="374"/>
      <c r="M65" s="374"/>
      <c r="N65" s="374" t="s">
        <v>42</v>
      </c>
      <c r="O65" s="374"/>
      <c r="P65" s="374"/>
      <c r="Q65" s="374"/>
      <c r="R65" s="374"/>
      <c r="S65" s="374"/>
      <c r="T65" s="374" t="s">
        <v>43</v>
      </c>
      <c r="U65" s="374"/>
      <c r="V65" s="374"/>
      <c r="W65" s="426"/>
    </row>
    <row r="66" spans="2:23" ht="26.25" customHeight="1">
      <c r="B66" s="30" t="s">
        <v>54</v>
      </c>
      <c r="C66" s="399">
        <f>L69</f>
        <v>22.033898305084744</v>
      </c>
      <c r="D66" s="400"/>
      <c r="E66" s="400"/>
      <c r="F66" s="400"/>
      <c r="G66" s="400"/>
      <c r="H66" s="401">
        <v>20370</v>
      </c>
      <c r="I66" s="402"/>
      <c r="J66" s="402"/>
      <c r="K66" s="402"/>
      <c r="L66" s="402"/>
      <c r="M66" s="403"/>
      <c r="N66" s="404">
        <f>ROUNDDOWN(C66*H66,0)</f>
        <v>448830</v>
      </c>
      <c r="O66" s="405"/>
      <c r="P66" s="405"/>
      <c r="Q66" s="405"/>
      <c r="R66" s="405"/>
      <c r="S66" s="427"/>
      <c r="T66" s="410" t="s">
        <v>192</v>
      </c>
      <c r="U66" s="411"/>
      <c r="V66" s="411"/>
      <c r="W66" s="412"/>
    </row>
    <row r="67" spans="2:23" ht="26.25" customHeight="1">
      <c r="B67" s="30" t="s">
        <v>55</v>
      </c>
      <c r="C67" s="399">
        <f>L69</f>
        <v>22.033898305084744</v>
      </c>
      <c r="D67" s="400"/>
      <c r="E67" s="400"/>
      <c r="F67" s="400"/>
      <c r="G67" s="400"/>
      <c r="H67" s="406">
        <v>18865</v>
      </c>
      <c r="I67" s="406"/>
      <c r="J67" s="406"/>
      <c r="K67" s="406"/>
      <c r="L67" s="406"/>
      <c r="M67" s="406"/>
      <c r="N67" s="404">
        <f>ROUNDDOWN(C67*H67,0)</f>
        <v>415669</v>
      </c>
      <c r="O67" s="405"/>
      <c r="P67" s="405"/>
      <c r="Q67" s="405"/>
      <c r="R67" s="405"/>
      <c r="S67" s="427"/>
      <c r="T67" s="413"/>
      <c r="U67" s="414"/>
      <c r="V67" s="414"/>
      <c r="W67" s="415"/>
    </row>
    <row r="68" spans="2:23" ht="25.5" customHeight="1" thickBot="1">
      <c r="B68" s="31" t="s">
        <v>56</v>
      </c>
      <c r="C68" s="407">
        <f>L69</f>
        <v>22.033898305084744</v>
      </c>
      <c r="D68" s="408"/>
      <c r="E68" s="408"/>
      <c r="F68" s="408"/>
      <c r="G68" s="408"/>
      <c r="H68" s="409">
        <v>7743</v>
      </c>
      <c r="I68" s="409"/>
      <c r="J68" s="409"/>
      <c r="K68" s="409"/>
      <c r="L68" s="409"/>
      <c r="M68" s="409"/>
      <c r="N68" s="419">
        <f>ROUNDDOWN(C68*H68,0)</f>
        <v>170608</v>
      </c>
      <c r="O68" s="420"/>
      <c r="P68" s="420"/>
      <c r="Q68" s="420"/>
      <c r="R68" s="420"/>
      <c r="S68" s="430"/>
      <c r="T68" s="416"/>
      <c r="U68" s="417"/>
      <c r="V68" s="417"/>
      <c r="W68" s="418"/>
    </row>
    <row r="69" spans="2:23" ht="33" customHeight="1">
      <c r="B69" s="38" t="s">
        <v>179</v>
      </c>
      <c r="C69" s="431">
        <f>C70</f>
        <v>130</v>
      </c>
      <c r="D69" s="432"/>
      <c r="E69" s="52" t="s">
        <v>180</v>
      </c>
      <c r="F69" s="52" t="s">
        <v>181</v>
      </c>
      <c r="G69" s="432">
        <f>S73</f>
        <v>5.9</v>
      </c>
      <c r="H69" s="432"/>
      <c r="I69" s="433" t="s">
        <v>79</v>
      </c>
      <c r="J69" s="433"/>
      <c r="K69" s="74" t="s">
        <v>162</v>
      </c>
      <c r="L69" s="434">
        <f>C69/G69</f>
        <v>22.033898305084744</v>
      </c>
      <c r="M69" s="434"/>
      <c r="N69" s="434"/>
      <c r="O69" s="76" t="s">
        <v>59</v>
      </c>
      <c r="P69" s="75"/>
      <c r="Q69" s="75"/>
    </row>
    <row r="70" spans="2:23" ht="20.100000000000001" customHeight="1">
      <c r="B70" s="70" t="s">
        <v>165</v>
      </c>
      <c r="C70" s="428">
        <f>ROUNDDOWN('진개량 산출'!N27*0.1, 0)</f>
        <v>130</v>
      </c>
      <c r="D70" s="428"/>
      <c r="E70" s="38" t="s">
        <v>158</v>
      </c>
      <c r="G70" s="43"/>
      <c r="K70" s="39"/>
      <c r="L70" s="53"/>
      <c r="N70" s="54"/>
      <c r="O70" s="55"/>
      <c r="P70" s="55"/>
      <c r="Q70" s="55"/>
      <c r="R70" s="54"/>
    </row>
    <row r="71" spans="2:23" ht="20.100000000000001" customHeight="1">
      <c r="B71" s="70" t="s">
        <v>166</v>
      </c>
    </row>
    <row r="72" spans="2:23" ht="20.100000000000001" customHeight="1">
      <c r="B72" s="71" t="s">
        <v>167</v>
      </c>
    </row>
    <row r="73" spans="2:23" ht="18.75" customHeight="1">
      <c r="B73" s="397" t="s">
        <v>61</v>
      </c>
      <c r="D73" s="421" t="s">
        <v>62</v>
      </c>
      <c r="E73" s="421"/>
      <c r="F73" s="421"/>
      <c r="G73" s="421"/>
      <c r="H73" s="421"/>
      <c r="J73" s="373" t="s">
        <v>58</v>
      </c>
      <c r="K73" s="421" t="s">
        <v>80</v>
      </c>
      <c r="L73" s="421"/>
      <c r="M73" s="421"/>
      <c r="N73" s="421"/>
      <c r="O73" s="421"/>
      <c r="P73" s="421"/>
      <c r="Q73" s="421"/>
      <c r="R73" s="397" t="s">
        <v>58</v>
      </c>
      <c r="S73" s="397">
        <f>ROUNDDOWN(60*M87*1.25*0.9/K74, 2)</f>
        <v>5.9</v>
      </c>
      <c r="T73" s="397"/>
      <c r="U73" s="357" t="s">
        <v>79</v>
      </c>
      <c r="V73" s="357"/>
    </row>
    <row r="74" spans="2:23" ht="18.75" customHeight="1">
      <c r="B74" s="397"/>
      <c r="D74" s="357" t="s">
        <v>64</v>
      </c>
      <c r="E74" s="357"/>
      <c r="F74" s="357"/>
      <c r="G74" s="357"/>
      <c r="H74" s="357"/>
      <c r="J74" s="373"/>
      <c r="K74" s="360">
        <f>N90</f>
        <v>67.293529411764709</v>
      </c>
      <c r="L74" s="360"/>
      <c r="M74" s="360"/>
      <c r="N74" s="360"/>
      <c r="O74" s="360"/>
      <c r="P74" s="360"/>
      <c r="Q74" s="360"/>
      <c r="R74" s="397"/>
      <c r="S74" s="397"/>
      <c r="T74" s="397"/>
      <c r="U74" s="357"/>
      <c r="V74" s="357"/>
    </row>
    <row r="75" spans="2:23" ht="16.5" customHeight="1">
      <c r="B75" s="28" t="s">
        <v>65</v>
      </c>
    </row>
    <row r="76" spans="2:23" ht="18.75" customHeight="1">
      <c r="B76" s="28" t="s">
        <v>81</v>
      </c>
      <c r="R76" s="373"/>
      <c r="S76" s="373"/>
      <c r="T76" s="373"/>
    </row>
    <row r="77" spans="2:23" ht="18.75" customHeight="1">
      <c r="B77" s="28" t="s">
        <v>66</v>
      </c>
    </row>
    <row r="78" spans="2:23" ht="18.75" customHeight="1">
      <c r="B78" s="28" t="s">
        <v>67</v>
      </c>
    </row>
    <row r="79" spans="2:23" ht="18.75" customHeight="1">
      <c r="B79" s="28" t="s">
        <v>82</v>
      </c>
    </row>
    <row r="80" spans="2:23" ht="18.75" customHeight="1">
      <c r="B80" s="28" t="s">
        <v>83</v>
      </c>
      <c r="C80" s="35" t="s">
        <v>84</v>
      </c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</row>
    <row r="81" spans="2:24" ht="18.75" customHeight="1">
      <c r="C81" s="35"/>
      <c r="D81" s="35" t="s">
        <v>85</v>
      </c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</row>
    <row r="82" spans="2:24" ht="18.75" customHeight="1">
      <c r="B82" s="28" t="s">
        <v>118</v>
      </c>
    </row>
    <row r="83" spans="2:24" ht="18.75" customHeight="1">
      <c r="C83" s="28" t="s">
        <v>86</v>
      </c>
    </row>
    <row r="84" spans="2:24" ht="18.75" customHeight="1">
      <c r="B84" s="28" t="s">
        <v>87</v>
      </c>
      <c r="L84" s="28">
        <v>8</v>
      </c>
    </row>
    <row r="85" spans="2:24" ht="18.75" customHeight="1">
      <c r="B85" s="28" t="s">
        <v>88</v>
      </c>
    </row>
    <row r="86" spans="2:24" ht="18.75" customHeight="1"/>
    <row r="87" spans="2:24" ht="20.25" customHeight="1">
      <c r="B87" s="28" t="s">
        <v>168</v>
      </c>
      <c r="M87" s="360">
        <f>O88</f>
        <v>5.882352941176471</v>
      </c>
      <c r="N87" s="357"/>
      <c r="R87" s="373"/>
      <c r="S87" s="373"/>
      <c r="T87" s="373"/>
    </row>
    <row r="88" spans="2:24" ht="16.5" customHeight="1">
      <c r="B88" s="397"/>
      <c r="C88" s="357" t="s">
        <v>89</v>
      </c>
      <c r="D88" s="53"/>
      <c r="E88" s="56" t="s">
        <v>90</v>
      </c>
      <c r="F88" s="435" t="s">
        <v>91</v>
      </c>
      <c r="G88" s="435"/>
      <c r="H88" s="436" t="s">
        <v>58</v>
      </c>
      <c r="I88" s="421">
        <v>8</v>
      </c>
      <c r="J88" s="421"/>
      <c r="K88" s="357" t="s">
        <v>169</v>
      </c>
      <c r="L88" s="357">
        <v>1.25</v>
      </c>
      <c r="M88" s="357"/>
      <c r="N88" s="357" t="s">
        <v>162</v>
      </c>
      <c r="O88" s="360">
        <f>8*1.25/1.7</f>
        <v>5.882352941176471</v>
      </c>
      <c r="P88" s="360"/>
      <c r="Q88" s="53"/>
      <c r="R88" s="53"/>
      <c r="S88" s="53"/>
      <c r="T88" s="33"/>
      <c r="U88" s="42"/>
      <c r="V88" s="42"/>
      <c r="W88" s="42"/>
    </row>
    <row r="89" spans="2:24" ht="16.5" customHeight="1">
      <c r="B89" s="397"/>
      <c r="C89" s="357"/>
      <c r="D89" s="53"/>
      <c r="E89" s="36" t="s">
        <v>119</v>
      </c>
      <c r="F89" s="435"/>
      <c r="G89" s="435"/>
      <c r="H89" s="436"/>
      <c r="I89" s="436">
        <v>1.7</v>
      </c>
      <c r="J89" s="436"/>
      <c r="K89" s="357"/>
      <c r="L89" s="357"/>
      <c r="M89" s="357"/>
      <c r="N89" s="357"/>
      <c r="O89" s="360"/>
      <c r="P89" s="360"/>
      <c r="Q89" s="53"/>
      <c r="R89" s="53"/>
      <c r="S89" s="53"/>
      <c r="T89" s="33"/>
      <c r="U89" s="42"/>
      <c r="V89" s="42"/>
      <c r="W89" s="42"/>
    </row>
    <row r="90" spans="2:24" ht="16.5" customHeight="1">
      <c r="B90" s="28" t="s">
        <v>190</v>
      </c>
      <c r="H90" s="72"/>
      <c r="I90" s="72"/>
      <c r="N90" s="425">
        <f>T91+N94+N95+N96</f>
        <v>67.293529411764709</v>
      </c>
      <c r="O90" s="357"/>
      <c r="P90" s="28" t="s">
        <v>191</v>
      </c>
      <c r="X90" s="65"/>
    </row>
    <row r="91" spans="2:24" ht="19.5" customHeight="1">
      <c r="B91" s="37" t="s">
        <v>170</v>
      </c>
      <c r="O91" s="28">
        <v>10</v>
      </c>
      <c r="P91" s="42" t="s">
        <v>171</v>
      </c>
      <c r="Q91" s="360">
        <f>O88</f>
        <v>5.882352941176471</v>
      </c>
      <c r="R91" s="357"/>
      <c r="S91" s="28" t="s">
        <v>162</v>
      </c>
      <c r="T91" s="357">
        <f>O91*Q91</f>
        <v>58.82352941176471</v>
      </c>
      <c r="U91" s="357"/>
      <c r="V91" s="28" t="s">
        <v>173</v>
      </c>
    </row>
    <row r="92" spans="2:24" ht="19.5" customHeight="1">
      <c r="B92" s="357" t="s">
        <v>172</v>
      </c>
      <c r="C92" s="357"/>
      <c r="D92" s="357"/>
      <c r="E92" s="357"/>
      <c r="G92" s="421" t="s">
        <v>71</v>
      </c>
      <c r="H92" s="421"/>
      <c r="I92" s="421"/>
      <c r="J92" s="421"/>
      <c r="K92" s="421"/>
      <c r="L92" s="421"/>
      <c r="M92" s="421"/>
      <c r="N92" s="357" t="s">
        <v>72</v>
      </c>
      <c r="O92" s="421" t="s">
        <v>71</v>
      </c>
      <c r="P92" s="421"/>
      <c r="Q92" s="421"/>
      <c r="R92" s="421"/>
      <c r="S92" s="421"/>
      <c r="T92" s="421"/>
      <c r="U92" s="421"/>
    </row>
    <row r="93" spans="2:24" ht="19.5" customHeight="1">
      <c r="B93" s="357"/>
      <c r="C93" s="357"/>
      <c r="D93" s="357"/>
      <c r="E93" s="357"/>
      <c r="G93" s="28" t="s">
        <v>73</v>
      </c>
      <c r="N93" s="357"/>
      <c r="O93" s="28" t="s">
        <v>74</v>
      </c>
    </row>
    <row r="94" spans="2:24" ht="19.5" customHeight="1">
      <c r="E94" s="37" t="s">
        <v>174</v>
      </c>
      <c r="F94" s="37" t="s">
        <v>175</v>
      </c>
      <c r="M94" s="72"/>
      <c r="N94" s="398">
        <f>(1.4/25+1.4/25)*60</f>
        <v>6.7199999999999989</v>
      </c>
      <c r="O94" s="398"/>
      <c r="P94" s="73" t="s">
        <v>68</v>
      </c>
    </row>
    <row r="95" spans="2:24" ht="19.5" customHeight="1">
      <c r="B95" s="28" t="s">
        <v>176</v>
      </c>
      <c r="N95" s="397">
        <v>1.05</v>
      </c>
      <c r="O95" s="397"/>
      <c r="P95" s="38" t="s">
        <v>173</v>
      </c>
    </row>
    <row r="96" spans="2:24" ht="19.5" customHeight="1">
      <c r="B96" s="28" t="s">
        <v>177</v>
      </c>
      <c r="N96" s="397">
        <v>0.7</v>
      </c>
      <c r="O96" s="397"/>
      <c r="P96" s="38" t="s">
        <v>173</v>
      </c>
    </row>
    <row r="97" spans="1:23" ht="19.5" customHeight="1">
      <c r="B97" s="38" t="s">
        <v>178</v>
      </c>
    </row>
    <row r="98" spans="1:23" ht="27.75" customHeight="1" thickBot="1">
      <c r="A98" s="26" t="s">
        <v>92</v>
      </c>
      <c r="B98" s="27"/>
    </row>
    <row r="99" spans="1:23" ht="27" customHeight="1">
      <c r="B99" s="29" t="s">
        <v>51</v>
      </c>
      <c r="C99" s="374" t="s">
        <v>52</v>
      </c>
      <c r="D99" s="374"/>
      <c r="E99" s="374"/>
      <c r="F99" s="374"/>
      <c r="G99" s="374"/>
      <c r="H99" s="364" t="s">
        <v>53</v>
      </c>
      <c r="I99" s="365"/>
      <c r="J99" s="365"/>
      <c r="K99" s="365"/>
      <c r="L99" s="365"/>
      <c r="M99" s="366"/>
      <c r="N99" s="364" t="s">
        <v>42</v>
      </c>
      <c r="O99" s="365"/>
      <c r="P99" s="365"/>
      <c r="Q99" s="365"/>
      <c r="R99" s="365"/>
      <c r="S99" s="366"/>
      <c r="T99" s="374" t="s">
        <v>43</v>
      </c>
      <c r="U99" s="374"/>
      <c r="V99" s="374"/>
      <c r="W99" s="426"/>
    </row>
    <row r="100" spans="1:23" ht="30" customHeight="1">
      <c r="B100" s="30" t="s">
        <v>54</v>
      </c>
      <c r="C100" s="399">
        <f>L103</f>
        <v>21.452839506172843</v>
      </c>
      <c r="D100" s="399"/>
      <c r="E100" s="399"/>
      <c r="F100" s="399"/>
      <c r="G100" s="399"/>
      <c r="H100" s="401">
        <v>22830</v>
      </c>
      <c r="I100" s="402"/>
      <c r="J100" s="402"/>
      <c r="K100" s="402"/>
      <c r="L100" s="402"/>
      <c r="M100" s="403"/>
      <c r="N100" s="404">
        <f>ROUNDDOWN(C100*H100,0)</f>
        <v>489768</v>
      </c>
      <c r="O100" s="405"/>
      <c r="P100" s="405"/>
      <c r="Q100" s="405"/>
      <c r="R100" s="405"/>
      <c r="S100" s="427"/>
      <c r="T100" s="410" t="s">
        <v>194</v>
      </c>
      <c r="U100" s="411"/>
      <c r="V100" s="411"/>
      <c r="W100" s="412"/>
    </row>
    <row r="101" spans="1:23" ht="30.75" customHeight="1">
      <c r="B101" s="30" t="s">
        <v>55</v>
      </c>
      <c r="C101" s="399">
        <f>L103</f>
        <v>21.452839506172843</v>
      </c>
      <c r="D101" s="399"/>
      <c r="E101" s="399"/>
      <c r="F101" s="399"/>
      <c r="G101" s="399"/>
      <c r="H101" s="401">
        <v>22827</v>
      </c>
      <c r="I101" s="402"/>
      <c r="J101" s="402"/>
      <c r="K101" s="402"/>
      <c r="L101" s="402"/>
      <c r="M101" s="403"/>
      <c r="N101" s="404">
        <f>ROUNDDOWN(C101*H101,0)</f>
        <v>489703</v>
      </c>
      <c r="O101" s="405"/>
      <c r="P101" s="405"/>
      <c r="Q101" s="405"/>
      <c r="R101" s="405"/>
      <c r="S101" s="427"/>
      <c r="T101" s="413"/>
      <c r="U101" s="414"/>
      <c r="V101" s="414"/>
      <c r="W101" s="415"/>
    </row>
    <row r="102" spans="1:23" ht="30.75" customHeight="1" thickBot="1">
      <c r="B102" s="31" t="s">
        <v>56</v>
      </c>
      <c r="C102" s="407">
        <f>L103</f>
        <v>21.452839506172843</v>
      </c>
      <c r="D102" s="407"/>
      <c r="E102" s="407"/>
      <c r="F102" s="407"/>
      <c r="G102" s="407"/>
      <c r="H102" s="437">
        <v>22085</v>
      </c>
      <c r="I102" s="438"/>
      <c r="J102" s="438"/>
      <c r="K102" s="438"/>
      <c r="L102" s="438"/>
      <c r="M102" s="439"/>
      <c r="N102" s="419">
        <f>ROUNDDOWN(C102*H102,0)</f>
        <v>473785</v>
      </c>
      <c r="O102" s="420"/>
      <c r="P102" s="420"/>
      <c r="Q102" s="420"/>
      <c r="R102" s="420"/>
      <c r="S102" s="430"/>
      <c r="T102" s="416"/>
      <c r="U102" s="417"/>
      <c r="V102" s="417"/>
      <c r="W102" s="418"/>
    </row>
    <row r="103" spans="1:23" ht="29.25" customHeight="1">
      <c r="B103" s="78" t="s">
        <v>182</v>
      </c>
      <c r="C103" s="444">
        <f>I104</f>
        <v>1303.2600000000002</v>
      </c>
      <c r="D103" s="445"/>
      <c r="E103" s="79" t="s">
        <v>180</v>
      </c>
      <c r="F103" s="79" t="s">
        <v>181</v>
      </c>
      <c r="G103" s="446">
        <f>R104</f>
        <v>60.75</v>
      </c>
      <c r="H103" s="445"/>
      <c r="I103" s="441" t="s">
        <v>79</v>
      </c>
      <c r="J103" s="441"/>
      <c r="K103" s="80" t="s">
        <v>162</v>
      </c>
      <c r="L103" s="442">
        <f>C103/G103</f>
        <v>21.452839506172843</v>
      </c>
      <c r="M103" s="442"/>
      <c r="N103" s="442"/>
      <c r="O103" s="81" t="s">
        <v>59</v>
      </c>
    </row>
    <row r="104" spans="1:23" ht="30" customHeight="1">
      <c r="D104" s="38" t="s">
        <v>139</v>
      </c>
      <c r="E104" s="38"/>
      <c r="F104" s="77"/>
      <c r="G104" s="77"/>
      <c r="H104" s="38"/>
      <c r="I104" s="359">
        <f>'진개량 산출'!N27</f>
        <v>1303.2600000000002</v>
      </c>
      <c r="J104" s="359"/>
      <c r="K104" s="359"/>
      <c r="L104" s="38" t="s">
        <v>140</v>
      </c>
      <c r="M104" s="38"/>
      <c r="N104" s="38"/>
      <c r="O104" s="38"/>
      <c r="P104" s="38"/>
      <c r="Q104" s="38"/>
      <c r="R104" s="440">
        <f>K107</f>
        <v>60.75</v>
      </c>
      <c r="S104" s="357"/>
      <c r="T104" s="38" t="s">
        <v>141</v>
      </c>
      <c r="U104" s="38"/>
      <c r="V104" s="38"/>
    </row>
    <row r="105" spans="1:23" ht="18" customHeight="1">
      <c r="B105" s="28" t="s">
        <v>93</v>
      </c>
    </row>
    <row r="106" spans="1:23" ht="18" customHeight="1">
      <c r="B106" s="28" t="s">
        <v>120</v>
      </c>
    </row>
    <row r="107" spans="1:23" ht="18" customHeight="1">
      <c r="B107" s="397" t="s">
        <v>187</v>
      </c>
      <c r="D107" s="443" t="s">
        <v>94</v>
      </c>
      <c r="E107" s="443"/>
      <c r="F107" s="443"/>
      <c r="G107" s="443"/>
      <c r="H107" s="443"/>
      <c r="I107" s="357" t="s">
        <v>58</v>
      </c>
      <c r="J107" s="357"/>
      <c r="K107" s="440">
        <f>ROUNDDOWN(3600*F110*E111*N112*O113/O114, 2)</f>
        <v>60.75</v>
      </c>
      <c r="L107" s="440"/>
      <c r="M107" s="357" t="s">
        <v>79</v>
      </c>
      <c r="N107" s="357"/>
    </row>
    <row r="108" spans="1:23" ht="18" customHeight="1">
      <c r="B108" s="397"/>
      <c r="D108" s="357" t="s">
        <v>64</v>
      </c>
      <c r="E108" s="357"/>
      <c r="F108" s="357"/>
      <c r="G108" s="357"/>
      <c r="H108" s="357"/>
      <c r="I108" s="357"/>
      <c r="J108" s="357"/>
      <c r="K108" s="440"/>
      <c r="L108" s="440"/>
      <c r="M108" s="357"/>
      <c r="N108" s="357"/>
    </row>
    <row r="109" spans="1:23" ht="18" customHeight="1">
      <c r="B109" s="28" t="s">
        <v>95</v>
      </c>
    </row>
    <row r="110" spans="1:23" ht="18" customHeight="1">
      <c r="B110" s="35" t="s">
        <v>183</v>
      </c>
      <c r="F110" s="357">
        <v>0.6</v>
      </c>
      <c r="G110" s="357"/>
    </row>
    <row r="111" spans="1:23" ht="18" customHeight="1">
      <c r="B111" s="28" t="s">
        <v>184</v>
      </c>
      <c r="E111" s="357">
        <v>0.9</v>
      </c>
      <c r="F111" s="357"/>
    </row>
    <row r="112" spans="1:23" ht="18" customHeight="1">
      <c r="B112" s="28" t="s">
        <v>185</v>
      </c>
      <c r="N112" s="373">
        <v>1.25</v>
      </c>
      <c r="O112" s="373"/>
    </row>
    <row r="113" spans="2:16" ht="18" customHeight="1">
      <c r="B113" s="28" t="s">
        <v>186</v>
      </c>
      <c r="O113" s="373">
        <v>0.5</v>
      </c>
      <c r="P113" s="373"/>
    </row>
    <row r="114" spans="2:16" ht="18" customHeight="1">
      <c r="B114" s="28" t="s">
        <v>121</v>
      </c>
      <c r="O114" s="357">
        <v>20</v>
      </c>
      <c r="P114" s="357"/>
    </row>
    <row r="115" spans="2:16" ht="19.5" customHeight="1"/>
    <row r="116" spans="2:16" ht="20.25" customHeight="1">
      <c r="B116" s="37"/>
    </row>
    <row r="117" spans="2:16" ht="18.75" customHeight="1">
      <c r="B117" s="27"/>
    </row>
  </sheetData>
  <mergeCells count="179">
    <mergeCell ref="H100:M100"/>
    <mergeCell ref="F110:G110"/>
    <mergeCell ref="E111:F111"/>
    <mergeCell ref="N112:O112"/>
    <mergeCell ref="O113:P113"/>
    <mergeCell ref="O114:P114"/>
    <mergeCell ref="K107:L108"/>
    <mergeCell ref="I107:J108"/>
    <mergeCell ref="B92:E93"/>
    <mergeCell ref="N94:O94"/>
    <mergeCell ref="N95:O95"/>
    <mergeCell ref="N96:O96"/>
    <mergeCell ref="B107:B108"/>
    <mergeCell ref="N100:S100"/>
    <mergeCell ref="M107:N108"/>
    <mergeCell ref="D108:H108"/>
    <mergeCell ref="I103:J103"/>
    <mergeCell ref="L103:N103"/>
    <mergeCell ref="D107:H107"/>
    <mergeCell ref="C103:D103"/>
    <mergeCell ref="G103:H103"/>
    <mergeCell ref="I104:K104"/>
    <mergeCell ref="R104:S104"/>
    <mergeCell ref="T100:W102"/>
    <mergeCell ref="B88:B89"/>
    <mergeCell ref="C88:C89"/>
    <mergeCell ref="F88:G89"/>
    <mergeCell ref="H88:H89"/>
    <mergeCell ref="I88:J88"/>
    <mergeCell ref="I89:J89"/>
    <mergeCell ref="C101:G101"/>
    <mergeCell ref="H101:M101"/>
    <mergeCell ref="N101:S101"/>
    <mergeCell ref="K88:K89"/>
    <mergeCell ref="L88:M89"/>
    <mergeCell ref="N88:N89"/>
    <mergeCell ref="O88:P89"/>
    <mergeCell ref="Q91:R91"/>
    <mergeCell ref="T91:U91"/>
    <mergeCell ref="C102:G102"/>
    <mergeCell ref="H102:M102"/>
    <mergeCell ref="N102:S102"/>
    <mergeCell ref="C99:G99"/>
    <mergeCell ref="H99:M99"/>
    <mergeCell ref="N99:S99"/>
    <mergeCell ref="T99:W99"/>
    <mergeCell ref="C100:G100"/>
    <mergeCell ref="R76:T76"/>
    <mergeCell ref="G92:M92"/>
    <mergeCell ref="N92:N93"/>
    <mergeCell ref="O92:U92"/>
    <mergeCell ref="R87:T87"/>
    <mergeCell ref="C70:D70"/>
    <mergeCell ref="M87:N87"/>
    <mergeCell ref="B73:B74"/>
    <mergeCell ref="D73:H73"/>
    <mergeCell ref="J73:J74"/>
    <mergeCell ref="K73:Q73"/>
    <mergeCell ref="N90:O90"/>
    <mergeCell ref="S73:T74"/>
    <mergeCell ref="C67:G67"/>
    <mergeCell ref="H67:M67"/>
    <mergeCell ref="N67:S67"/>
    <mergeCell ref="C68:G68"/>
    <mergeCell ref="H68:M68"/>
    <mergeCell ref="N68:S68"/>
    <mergeCell ref="R73:R74"/>
    <mergeCell ref="U73:V74"/>
    <mergeCell ref="D74:H74"/>
    <mergeCell ref="K74:Q74"/>
    <mergeCell ref="T66:W68"/>
    <mergeCell ref="C69:D69"/>
    <mergeCell ref="G69:H69"/>
    <mergeCell ref="I69:J69"/>
    <mergeCell ref="L69:N69"/>
    <mergeCell ref="O54:Q54"/>
    <mergeCell ref="C65:G65"/>
    <mergeCell ref="H65:M65"/>
    <mergeCell ref="N65:S65"/>
    <mergeCell ref="T65:W65"/>
    <mergeCell ref="C66:G66"/>
    <mergeCell ref="H66:M66"/>
    <mergeCell ref="N66:S66"/>
    <mergeCell ref="G55:H55"/>
    <mergeCell ref="M54:N54"/>
    <mergeCell ref="C59:D59"/>
    <mergeCell ref="G60:H60"/>
    <mergeCell ref="I60:J60"/>
    <mergeCell ref="C60:D60"/>
    <mergeCell ref="N60:O60"/>
    <mergeCell ref="Q60:R60"/>
    <mergeCell ref="R42:T42"/>
    <mergeCell ref="D52:E53"/>
    <mergeCell ref="F52:L52"/>
    <mergeCell ref="O52:U52"/>
    <mergeCell ref="I45:J45"/>
    <mergeCell ref="G47:H47"/>
    <mergeCell ref="G48:H48"/>
    <mergeCell ref="G49:H49"/>
    <mergeCell ref="G50:H50"/>
    <mergeCell ref="M52:N53"/>
    <mergeCell ref="B39:B40"/>
    <mergeCell ref="D39:H39"/>
    <mergeCell ref="J39:J40"/>
    <mergeCell ref="K39:Q39"/>
    <mergeCell ref="R39:R40"/>
    <mergeCell ref="S39:U40"/>
    <mergeCell ref="V39:W40"/>
    <mergeCell ref="D40:H40"/>
    <mergeCell ref="K40:Q40"/>
    <mergeCell ref="C32:G32"/>
    <mergeCell ref="H32:M32"/>
    <mergeCell ref="N32:S32"/>
    <mergeCell ref="C33:G33"/>
    <mergeCell ref="H33:M33"/>
    <mergeCell ref="N33:S33"/>
    <mergeCell ref="C34:G34"/>
    <mergeCell ref="H34:M34"/>
    <mergeCell ref="T32:W34"/>
    <mergeCell ref="N34:S34"/>
    <mergeCell ref="N31:S31"/>
    <mergeCell ref="T31:W31"/>
    <mergeCell ref="U17:W17"/>
    <mergeCell ref="C18:G18"/>
    <mergeCell ref="H18:K18"/>
    <mergeCell ref="L18:O18"/>
    <mergeCell ref="P18:T18"/>
    <mergeCell ref="U18:W18"/>
    <mergeCell ref="M25:N25"/>
    <mergeCell ref="L26:M26"/>
    <mergeCell ref="J24:K24"/>
    <mergeCell ref="U2:W2"/>
    <mergeCell ref="C3:G3"/>
    <mergeCell ref="H3:K3"/>
    <mergeCell ref="L3:O3"/>
    <mergeCell ref="P3:T3"/>
    <mergeCell ref="U3:W3"/>
    <mergeCell ref="U12:W12"/>
    <mergeCell ref="C13:G13"/>
    <mergeCell ref="H13:K13"/>
    <mergeCell ref="L13:O13"/>
    <mergeCell ref="P13:T13"/>
    <mergeCell ref="U13:W13"/>
    <mergeCell ref="C4:G4"/>
    <mergeCell ref="H4:K4"/>
    <mergeCell ref="L4:O4"/>
    <mergeCell ref="P4:T4"/>
    <mergeCell ref="U4:W4"/>
    <mergeCell ref="C11:G11"/>
    <mergeCell ref="H11:K11"/>
    <mergeCell ref="L11:O11"/>
    <mergeCell ref="P11:T11"/>
    <mergeCell ref="U11:W11"/>
    <mergeCell ref="C12:G12"/>
    <mergeCell ref="H12:K12"/>
    <mergeCell ref="E37:G37"/>
    <mergeCell ref="I37:J37"/>
    <mergeCell ref="L37:N37"/>
    <mergeCell ref="D35:F35"/>
    <mergeCell ref="H35:I35"/>
    <mergeCell ref="K35:M35"/>
    <mergeCell ref="I36:K36"/>
    <mergeCell ref="R36:S36"/>
    <mergeCell ref="C2:G2"/>
    <mergeCell ref="H2:K2"/>
    <mergeCell ref="L2:O2"/>
    <mergeCell ref="P2:T2"/>
    <mergeCell ref="C17:G17"/>
    <mergeCell ref="H17:K17"/>
    <mergeCell ref="L17:O17"/>
    <mergeCell ref="P17:T17"/>
    <mergeCell ref="L12:O12"/>
    <mergeCell ref="P12:T12"/>
    <mergeCell ref="C19:D19"/>
    <mergeCell ref="I23:J23"/>
    <mergeCell ref="M21:N21"/>
    <mergeCell ref="L23:O23"/>
    <mergeCell ref="C31:G31"/>
    <mergeCell ref="H31:M31"/>
  </mergeCells>
  <phoneticPr fontId="1" type="noConversion"/>
  <pageMargins left="0.75" right="0.75" top="1" bottom="0.74" header="0.5" footer="0.5"/>
  <pageSetup paperSize="9" orientation="portrait" r:id="rId1"/>
  <headerFooter alignWithMargins="0"/>
  <ignoredErrors>
    <ignoredError sqref="J7:J8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P28"/>
  <sheetViews>
    <sheetView showGridLines="0" view="pageBreakPreview" zoomScaleNormal="100" zoomScaleSheetLayoutView="100" workbookViewId="0">
      <selection activeCell="R24" sqref="R24"/>
    </sheetView>
  </sheetViews>
  <sheetFormatPr defaultRowHeight="16.5"/>
  <cols>
    <col min="1" max="1" width="2" customWidth="1"/>
    <col min="2" max="2" width="4.375" customWidth="1"/>
    <col min="3" max="3" width="9.375" customWidth="1"/>
    <col min="4" max="4" width="6.75" customWidth="1"/>
    <col min="5" max="9" width="5.125" customWidth="1"/>
    <col min="10" max="10" width="9.25" customWidth="1"/>
    <col min="11" max="11" width="4.375" customWidth="1"/>
    <col min="12" max="12" width="1.125" customWidth="1"/>
    <col min="13" max="13" width="5.125" customWidth="1"/>
    <col min="14" max="14" width="10.25" customWidth="1"/>
    <col min="15" max="15" width="8.75" customWidth="1"/>
  </cols>
  <sheetData>
    <row r="1" spans="1:16" ht="24.95" customHeight="1">
      <c r="A1" s="316" t="s">
        <v>392</v>
      </c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</row>
    <row r="2" spans="1:16" ht="11.25" customHeight="1"/>
    <row r="3" spans="1:16" ht="24.95" customHeight="1">
      <c r="B3" s="450" t="s">
        <v>109</v>
      </c>
      <c r="C3" s="450" t="s">
        <v>23</v>
      </c>
      <c r="D3" s="451" t="s">
        <v>108</v>
      </c>
      <c r="E3" s="453" t="s">
        <v>28</v>
      </c>
      <c r="F3" s="454"/>
      <c r="G3" s="454"/>
      <c r="H3" s="454"/>
      <c r="I3" s="455"/>
      <c r="J3" s="456" t="s">
        <v>22</v>
      </c>
      <c r="K3" s="463" t="s">
        <v>29</v>
      </c>
      <c r="L3" s="464"/>
      <c r="M3" s="465"/>
      <c r="N3" s="456" t="s">
        <v>30</v>
      </c>
      <c r="O3" s="450" t="s">
        <v>24</v>
      </c>
    </row>
    <row r="4" spans="1:16" ht="24.95" customHeight="1">
      <c r="B4" s="450"/>
      <c r="C4" s="450"/>
      <c r="D4" s="452"/>
      <c r="E4" s="3" t="s">
        <v>31</v>
      </c>
      <c r="F4" s="3" t="s">
        <v>32</v>
      </c>
      <c r="G4" s="3" t="s">
        <v>33</v>
      </c>
      <c r="H4" s="3" t="s">
        <v>34</v>
      </c>
      <c r="I4" s="3" t="s">
        <v>35</v>
      </c>
      <c r="J4" s="450"/>
      <c r="K4" s="466"/>
      <c r="L4" s="467"/>
      <c r="M4" s="468"/>
      <c r="N4" s="450"/>
      <c r="O4" s="450"/>
    </row>
    <row r="5" spans="1:16" ht="24.95" customHeight="1">
      <c r="B5" s="21">
        <v>1</v>
      </c>
      <c r="C5" s="22" t="s">
        <v>11</v>
      </c>
      <c r="D5" s="2" t="s">
        <v>25</v>
      </c>
      <c r="E5" s="5">
        <v>130</v>
      </c>
      <c r="F5" s="5">
        <v>120</v>
      </c>
      <c r="G5" s="5">
        <v>120</v>
      </c>
      <c r="H5" s="6">
        <v>110</v>
      </c>
      <c r="I5" s="6">
        <v>90</v>
      </c>
      <c r="J5" s="8">
        <f>ROUNDUP(AVERAGE(E5:I5)/100, 2)</f>
        <v>1.1399999999999999</v>
      </c>
      <c r="K5" s="469">
        <v>3.5</v>
      </c>
      <c r="L5" s="447" t="s">
        <v>112</v>
      </c>
      <c r="M5" s="457">
        <v>12.2</v>
      </c>
      <c r="N5" s="25">
        <f>ROUNDDOWN(J5*K5*M5, 1)</f>
        <v>48.6</v>
      </c>
      <c r="O5" s="460"/>
    </row>
    <row r="6" spans="1:16" ht="24.95" customHeight="1">
      <c r="B6" s="21">
        <v>2</v>
      </c>
      <c r="C6" s="22" t="s">
        <v>12</v>
      </c>
      <c r="D6" s="2" t="s">
        <v>25</v>
      </c>
      <c r="E6" s="5">
        <v>120</v>
      </c>
      <c r="F6" s="5">
        <v>130</v>
      </c>
      <c r="G6" s="5">
        <v>120</v>
      </c>
      <c r="H6" s="6">
        <v>90</v>
      </c>
      <c r="I6" s="6">
        <v>80</v>
      </c>
      <c r="J6" s="9">
        <f t="shared" ref="J6:J26" si="0">ROUNDUP(AVERAGE(E6:I6)/100, 2)</f>
        <v>1.08</v>
      </c>
      <c r="K6" s="470"/>
      <c r="L6" s="448"/>
      <c r="M6" s="458"/>
      <c r="N6" s="25">
        <f>ROUNDDOWN(J6*K5*M5, 1)</f>
        <v>46.1</v>
      </c>
      <c r="O6" s="461"/>
    </row>
    <row r="7" spans="1:16" ht="24.95" customHeight="1">
      <c r="B7" s="21">
        <v>3</v>
      </c>
      <c r="C7" s="22" t="s">
        <v>13</v>
      </c>
      <c r="D7" s="2" t="s">
        <v>26</v>
      </c>
      <c r="E7" s="5">
        <v>80</v>
      </c>
      <c r="F7" s="5">
        <v>80</v>
      </c>
      <c r="G7" s="5">
        <v>80</v>
      </c>
      <c r="H7" s="6">
        <v>120</v>
      </c>
      <c r="I7" s="6">
        <v>120</v>
      </c>
      <c r="J7" s="9">
        <f t="shared" si="0"/>
        <v>0.96</v>
      </c>
      <c r="K7" s="470"/>
      <c r="L7" s="448"/>
      <c r="M7" s="458"/>
      <c r="N7" s="25">
        <f>ROUNDDOWN(J7*K5*M5, 1)</f>
        <v>40.9</v>
      </c>
      <c r="O7" s="461"/>
    </row>
    <row r="8" spans="1:16" ht="24.95" customHeight="1">
      <c r="B8" s="21">
        <v>4</v>
      </c>
      <c r="C8" s="22" t="s">
        <v>14</v>
      </c>
      <c r="D8" s="2" t="s">
        <v>26</v>
      </c>
      <c r="E8" s="5">
        <v>60</v>
      </c>
      <c r="F8" s="5">
        <v>60</v>
      </c>
      <c r="G8" s="5">
        <v>50</v>
      </c>
      <c r="H8" s="6">
        <v>90</v>
      </c>
      <c r="I8" s="6">
        <v>90</v>
      </c>
      <c r="J8" s="9">
        <f t="shared" si="0"/>
        <v>0.7</v>
      </c>
      <c r="K8" s="471"/>
      <c r="L8" s="449"/>
      <c r="M8" s="459"/>
      <c r="N8" s="25">
        <f>ROUNDDOWN(J8*K5*M5, 1)</f>
        <v>29.8</v>
      </c>
      <c r="O8" s="461"/>
      <c r="P8" s="317">
        <f>SUM(N5:N8)</f>
        <v>165.4</v>
      </c>
    </row>
    <row r="9" spans="1:16" ht="24.95" customHeight="1">
      <c r="B9" s="21">
        <v>5</v>
      </c>
      <c r="C9" s="22" t="s">
        <v>0</v>
      </c>
      <c r="D9" s="2" t="s">
        <v>26</v>
      </c>
      <c r="E9" s="5">
        <v>40</v>
      </c>
      <c r="F9" s="5">
        <v>30</v>
      </c>
      <c r="G9" s="5">
        <v>30</v>
      </c>
      <c r="H9" s="6">
        <v>40</v>
      </c>
      <c r="I9" s="6">
        <v>30</v>
      </c>
      <c r="J9" s="9">
        <f t="shared" si="0"/>
        <v>0.34</v>
      </c>
      <c r="K9" s="469">
        <v>4.8</v>
      </c>
      <c r="L9" s="447" t="s">
        <v>27</v>
      </c>
      <c r="M9" s="457">
        <v>13.5</v>
      </c>
      <c r="N9" s="25">
        <f>ROUNDDOWN(J9*K9*M9, 1)</f>
        <v>22</v>
      </c>
      <c r="O9" s="461"/>
    </row>
    <row r="10" spans="1:16" ht="24.95" customHeight="1">
      <c r="B10" s="21">
        <v>6</v>
      </c>
      <c r="C10" s="22" t="s">
        <v>1</v>
      </c>
      <c r="D10" s="2" t="s">
        <v>25</v>
      </c>
      <c r="E10" s="6">
        <v>50</v>
      </c>
      <c r="F10" s="6">
        <v>70</v>
      </c>
      <c r="G10" s="6">
        <v>60</v>
      </c>
      <c r="H10" s="6">
        <v>50</v>
      </c>
      <c r="I10" s="6">
        <v>60</v>
      </c>
      <c r="J10" s="9">
        <f t="shared" si="0"/>
        <v>0.57999999999999996</v>
      </c>
      <c r="K10" s="470"/>
      <c r="L10" s="448"/>
      <c r="M10" s="458"/>
      <c r="N10" s="25">
        <f>ROUNDDOWN(J10*K9*M9, 1)</f>
        <v>37.5</v>
      </c>
      <c r="O10" s="461"/>
    </row>
    <row r="11" spans="1:16" ht="24.95" customHeight="1">
      <c r="B11" s="21">
        <v>7</v>
      </c>
      <c r="C11" s="22" t="s">
        <v>2</v>
      </c>
      <c r="D11" s="2" t="s">
        <v>25</v>
      </c>
      <c r="E11" s="6">
        <v>40</v>
      </c>
      <c r="F11" s="6">
        <v>30</v>
      </c>
      <c r="G11" s="6">
        <v>40</v>
      </c>
      <c r="H11" s="6">
        <v>30</v>
      </c>
      <c r="I11" s="6">
        <v>40</v>
      </c>
      <c r="J11" s="9">
        <f t="shared" si="0"/>
        <v>0.36</v>
      </c>
      <c r="K11" s="470"/>
      <c r="L11" s="448"/>
      <c r="M11" s="458"/>
      <c r="N11" s="25">
        <f>ROUNDDOWN(J11*K9*M9, 1)</f>
        <v>23.3</v>
      </c>
      <c r="O11" s="461"/>
    </row>
    <row r="12" spans="1:16" ht="24.95" customHeight="1">
      <c r="B12" s="21">
        <v>8</v>
      </c>
      <c r="C12" s="22" t="s">
        <v>3</v>
      </c>
      <c r="D12" s="2" t="s">
        <v>25</v>
      </c>
      <c r="E12" s="6">
        <v>60</v>
      </c>
      <c r="F12" s="6">
        <v>70</v>
      </c>
      <c r="G12" s="6">
        <v>60</v>
      </c>
      <c r="H12" s="6">
        <v>60</v>
      </c>
      <c r="I12" s="6">
        <v>60</v>
      </c>
      <c r="J12" s="9">
        <f t="shared" si="0"/>
        <v>0.62</v>
      </c>
      <c r="K12" s="470"/>
      <c r="L12" s="448"/>
      <c r="M12" s="458"/>
      <c r="N12" s="25">
        <f>ROUNDDOWN(J12*K9*M9, 1)</f>
        <v>40.1</v>
      </c>
      <c r="O12" s="461"/>
    </row>
    <row r="13" spans="1:16" ht="24.95" customHeight="1">
      <c r="B13" s="21">
        <v>9</v>
      </c>
      <c r="C13" s="22" t="s">
        <v>4</v>
      </c>
      <c r="D13" s="2" t="s">
        <v>26</v>
      </c>
      <c r="E13" s="5">
        <v>90</v>
      </c>
      <c r="F13" s="5">
        <v>90</v>
      </c>
      <c r="G13" s="5">
        <v>90</v>
      </c>
      <c r="H13" s="6">
        <v>60</v>
      </c>
      <c r="I13" s="6">
        <v>80</v>
      </c>
      <c r="J13" s="9">
        <f t="shared" si="0"/>
        <v>0.82</v>
      </c>
      <c r="K13" s="471"/>
      <c r="L13" s="449"/>
      <c r="M13" s="459"/>
      <c r="N13" s="25">
        <f>ROUNDDOWN(J13*K9*M9, 1)</f>
        <v>53.1</v>
      </c>
      <c r="O13" s="461"/>
      <c r="P13" s="317">
        <f>SUM(N9:N13)</f>
        <v>176</v>
      </c>
    </row>
    <row r="14" spans="1:16" ht="24.95" customHeight="1">
      <c r="B14" s="21">
        <v>10</v>
      </c>
      <c r="C14" s="22" t="s">
        <v>5</v>
      </c>
      <c r="D14" s="2" t="s">
        <v>26</v>
      </c>
      <c r="E14" s="6">
        <v>70</v>
      </c>
      <c r="F14" s="6">
        <v>70</v>
      </c>
      <c r="G14" s="6">
        <v>70</v>
      </c>
      <c r="H14" s="6">
        <v>70</v>
      </c>
      <c r="I14" s="6">
        <v>60</v>
      </c>
      <c r="J14" s="9">
        <f t="shared" si="0"/>
        <v>0.68</v>
      </c>
      <c r="K14" s="469">
        <v>4.2</v>
      </c>
      <c r="L14" s="447" t="s">
        <v>27</v>
      </c>
      <c r="M14" s="457">
        <v>15.5</v>
      </c>
      <c r="N14" s="25">
        <f>ROUNDDOWN(J14*K14*M14, )</f>
        <v>44</v>
      </c>
      <c r="O14" s="461"/>
    </row>
    <row r="15" spans="1:16" ht="24.95" customHeight="1">
      <c r="B15" s="21">
        <v>11</v>
      </c>
      <c r="C15" s="22" t="s">
        <v>6</v>
      </c>
      <c r="D15" s="2" t="s">
        <v>25</v>
      </c>
      <c r="E15" s="6">
        <v>110</v>
      </c>
      <c r="F15" s="6">
        <v>130</v>
      </c>
      <c r="G15" s="6">
        <v>130</v>
      </c>
      <c r="H15" s="6">
        <v>40</v>
      </c>
      <c r="I15" s="6">
        <v>50</v>
      </c>
      <c r="J15" s="9">
        <f t="shared" si="0"/>
        <v>0.92</v>
      </c>
      <c r="K15" s="470"/>
      <c r="L15" s="448"/>
      <c r="M15" s="458"/>
      <c r="N15" s="25">
        <f>ROUNDDOWN(J15*K14*M14, 1)</f>
        <v>59.8</v>
      </c>
      <c r="O15" s="461"/>
    </row>
    <row r="16" spans="1:16" ht="24.95" customHeight="1">
      <c r="B16" s="21">
        <v>12</v>
      </c>
      <c r="C16" s="22" t="s">
        <v>7</v>
      </c>
      <c r="D16" s="2" t="s">
        <v>25</v>
      </c>
      <c r="E16" s="6">
        <v>120</v>
      </c>
      <c r="F16" s="6">
        <v>140</v>
      </c>
      <c r="G16" s="6">
        <v>150</v>
      </c>
      <c r="H16" s="6">
        <v>40</v>
      </c>
      <c r="I16" s="6">
        <v>50</v>
      </c>
      <c r="J16" s="9">
        <f t="shared" si="0"/>
        <v>1</v>
      </c>
      <c r="K16" s="470"/>
      <c r="L16" s="448"/>
      <c r="M16" s="458"/>
      <c r="N16" s="25">
        <f>ROUNDDOWN(J16*K14*M14, 1)</f>
        <v>65.099999999999994</v>
      </c>
      <c r="O16" s="461"/>
    </row>
    <row r="17" spans="2:16" ht="24.95" customHeight="1">
      <c r="B17" s="21">
        <v>13</v>
      </c>
      <c r="C17" s="22" t="s">
        <v>8</v>
      </c>
      <c r="D17" s="2" t="s">
        <v>25</v>
      </c>
      <c r="E17" s="6">
        <v>120</v>
      </c>
      <c r="F17" s="6">
        <v>140</v>
      </c>
      <c r="G17" s="6">
        <v>150</v>
      </c>
      <c r="H17" s="6">
        <v>30</v>
      </c>
      <c r="I17" s="6">
        <v>30</v>
      </c>
      <c r="J17" s="9">
        <f t="shared" si="0"/>
        <v>0.94</v>
      </c>
      <c r="K17" s="470"/>
      <c r="L17" s="448"/>
      <c r="M17" s="458"/>
      <c r="N17" s="25">
        <f>ROUNDDOWN(J17*K14*M14, 1)</f>
        <v>61.1</v>
      </c>
      <c r="O17" s="461"/>
    </row>
    <row r="18" spans="2:16" ht="24.95" customHeight="1">
      <c r="B18" s="21">
        <v>14</v>
      </c>
      <c r="C18" s="22" t="s">
        <v>9</v>
      </c>
      <c r="D18" s="2" t="s">
        <v>25</v>
      </c>
      <c r="E18" s="6">
        <v>90</v>
      </c>
      <c r="F18" s="6">
        <v>100</v>
      </c>
      <c r="G18" s="6">
        <v>120</v>
      </c>
      <c r="H18" s="6">
        <v>70</v>
      </c>
      <c r="I18" s="6">
        <v>80</v>
      </c>
      <c r="J18" s="9">
        <f t="shared" si="0"/>
        <v>0.92</v>
      </c>
      <c r="K18" s="471"/>
      <c r="L18" s="449"/>
      <c r="M18" s="459"/>
      <c r="N18" s="25">
        <f>ROUNDDOWN(J18*K14*M14, 1)</f>
        <v>59.8</v>
      </c>
      <c r="O18" s="461"/>
    </row>
    <row r="19" spans="2:16" ht="24.95" customHeight="1">
      <c r="B19" s="21">
        <v>15</v>
      </c>
      <c r="C19" s="22" t="s">
        <v>10</v>
      </c>
      <c r="D19" s="2" t="s">
        <v>26</v>
      </c>
      <c r="E19" s="6">
        <v>70</v>
      </c>
      <c r="F19" s="6">
        <v>60</v>
      </c>
      <c r="G19" s="6">
        <v>100</v>
      </c>
      <c r="H19" s="6">
        <v>70</v>
      </c>
      <c r="I19" s="6">
        <v>60</v>
      </c>
      <c r="J19" s="9">
        <f t="shared" si="0"/>
        <v>0.72</v>
      </c>
      <c r="K19" s="11">
        <v>2.7</v>
      </c>
      <c r="L19" s="10" t="s">
        <v>112</v>
      </c>
      <c r="M19" s="12">
        <v>15.5</v>
      </c>
      <c r="N19" s="25">
        <f>ROUNDDOWN(J19*K19*M19, 1)</f>
        <v>30.1</v>
      </c>
      <c r="O19" s="461"/>
      <c r="P19" s="317">
        <f>SUM(N14:N19)</f>
        <v>319.89999999999998</v>
      </c>
    </row>
    <row r="20" spans="2:16" ht="24.95" customHeight="1">
      <c r="B20" s="21">
        <v>16</v>
      </c>
      <c r="C20" s="22" t="s">
        <v>15</v>
      </c>
      <c r="D20" s="2" t="s">
        <v>25</v>
      </c>
      <c r="E20" s="7">
        <v>140</v>
      </c>
      <c r="F20" s="7">
        <v>150</v>
      </c>
      <c r="G20" s="7">
        <v>140</v>
      </c>
      <c r="H20" s="7">
        <v>50</v>
      </c>
      <c r="I20" s="7">
        <v>50</v>
      </c>
      <c r="J20" s="9">
        <f t="shared" si="0"/>
        <v>1.06</v>
      </c>
      <c r="K20" s="469">
        <v>4.2</v>
      </c>
      <c r="L20" s="447" t="s">
        <v>112</v>
      </c>
      <c r="M20" s="457">
        <v>21.6</v>
      </c>
      <c r="N20" s="25">
        <f>ROUNDDOWN(J20*K20*M20, 2)</f>
        <v>96.16</v>
      </c>
      <c r="O20" s="461"/>
    </row>
    <row r="21" spans="2:16" ht="24.95" customHeight="1">
      <c r="B21" s="21">
        <v>17</v>
      </c>
      <c r="C21" s="22" t="s">
        <v>17</v>
      </c>
      <c r="D21" s="2" t="s">
        <v>25</v>
      </c>
      <c r="E21" s="7">
        <v>140</v>
      </c>
      <c r="F21" s="7">
        <v>150</v>
      </c>
      <c r="G21" s="7">
        <v>140</v>
      </c>
      <c r="H21" s="7">
        <v>50</v>
      </c>
      <c r="I21" s="7">
        <v>50</v>
      </c>
      <c r="J21" s="9">
        <f t="shared" si="0"/>
        <v>1.06</v>
      </c>
      <c r="K21" s="470"/>
      <c r="L21" s="448"/>
      <c r="M21" s="458"/>
      <c r="N21" s="25">
        <f>ROUNDDOWN(J21*K20*M20, 1)</f>
        <v>96.1</v>
      </c>
      <c r="O21" s="461"/>
    </row>
    <row r="22" spans="2:16" ht="24.95" customHeight="1">
      <c r="B22" s="21">
        <v>18</v>
      </c>
      <c r="C22" s="22" t="s">
        <v>16</v>
      </c>
      <c r="D22" s="2" t="s">
        <v>25</v>
      </c>
      <c r="E22" s="7">
        <v>130</v>
      </c>
      <c r="F22" s="7">
        <v>140</v>
      </c>
      <c r="G22" s="7">
        <v>140</v>
      </c>
      <c r="H22" s="7">
        <v>30</v>
      </c>
      <c r="I22" s="7">
        <v>30</v>
      </c>
      <c r="J22" s="9">
        <f t="shared" si="0"/>
        <v>0.94</v>
      </c>
      <c r="K22" s="470"/>
      <c r="L22" s="448"/>
      <c r="M22" s="458"/>
      <c r="N22" s="25">
        <f>ROUNDDOWN(J22*K20*M20, 1)</f>
        <v>85.2</v>
      </c>
      <c r="O22" s="461"/>
    </row>
    <row r="23" spans="2:16" ht="24.95" customHeight="1">
      <c r="B23" s="21">
        <v>19</v>
      </c>
      <c r="C23" s="22" t="s">
        <v>21</v>
      </c>
      <c r="D23" s="2" t="s">
        <v>26</v>
      </c>
      <c r="E23" s="7">
        <v>80</v>
      </c>
      <c r="F23" s="7">
        <v>70</v>
      </c>
      <c r="G23" s="7">
        <v>80</v>
      </c>
      <c r="H23" s="7">
        <v>90</v>
      </c>
      <c r="I23" s="7">
        <v>90</v>
      </c>
      <c r="J23" s="9">
        <f t="shared" si="0"/>
        <v>0.82</v>
      </c>
      <c r="K23" s="471"/>
      <c r="L23" s="449"/>
      <c r="M23" s="459"/>
      <c r="N23" s="25">
        <f>ROUNDDOWN(J23*K20*M20, 1)</f>
        <v>74.3</v>
      </c>
      <c r="O23" s="461"/>
    </row>
    <row r="24" spans="2:16" ht="24.95" customHeight="1">
      <c r="B24" s="21">
        <v>20</v>
      </c>
      <c r="C24" s="22" t="s">
        <v>18</v>
      </c>
      <c r="D24" s="2" t="s">
        <v>25</v>
      </c>
      <c r="E24" s="7">
        <v>130</v>
      </c>
      <c r="F24" s="7">
        <v>150</v>
      </c>
      <c r="G24" s="7">
        <v>160</v>
      </c>
      <c r="H24" s="7">
        <v>120</v>
      </c>
      <c r="I24" s="7">
        <v>140</v>
      </c>
      <c r="J24" s="9">
        <f t="shared" si="0"/>
        <v>1.4</v>
      </c>
      <c r="K24" s="469">
        <v>3.5</v>
      </c>
      <c r="L24" s="447" t="s">
        <v>27</v>
      </c>
      <c r="M24" s="457">
        <v>21.6</v>
      </c>
      <c r="N24" s="25">
        <f>ROUNDDOWN(J24*K24*M24, 1)</f>
        <v>105.8</v>
      </c>
      <c r="O24" s="461"/>
    </row>
    <row r="25" spans="2:16" ht="24.95" customHeight="1">
      <c r="B25" s="21">
        <v>21</v>
      </c>
      <c r="C25" s="22" t="s">
        <v>19</v>
      </c>
      <c r="D25" s="2" t="s">
        <v>25</v>
      </c>
      <c r="E25" s="7">
        <v>150</v>
      </c>
      <c r="F25" s="7">
        <v>160</v>
      </c>
      <c r="G25" s="7">
        <v>170</v>
      </c>
      <c r="H25" s="7">
        <v>130</v>
      </c>
      <c r="I25" s="7">
        <v>150</v>
      </c>
      <c r="J25" s="9">
        <f t="shared" si="0"/>
        <v>1.52</v>
      </c>
      <c r="K25" s="470"/>
      <c r="L25" s="448"/>
      <c r="M25" s="458"/>
      <c r="N25" s="25">
        <f>ROUNDDOWN(J25*K24*M24, 1)</f>
        <v>114.9</v>
      </c>
      <c r="O25" s="461"/>
    </row>
    <row r="26" spans="2:16" ht="24.95" customHeight="1">
      <c r="B26" s="21">
        <v>22</v>
      </c>
      <c r="C26" s="23" t="s">
        <v>20</v>
      </c>
      <c r="D26" s="18" t="s">
        <v>26</v>
      </c>
      <c r="E26" s="19">
        <v>90</v>
      </c>
      <c r="F26" s="19">
        <v>80</v>
      </c>
      <c r="G26" s="19">
        <v>90</v>
      </c>
      <c r="H26" s="19">
        <v>100</v>
      </c>
      <c r="I26" s="19">
        <v>100</v>
      </c>
      <c r="J26" s="20">
        <f t="shared" si="0"/>
        <v>0.92</v>
      </c>
      <c r="K26" s="470"/>
      <c r="L26" s="448"/>
      <c r="M26" s="458"/>
      <c r="N26" s="25">
        <f>ROUNDDOWN(J26*K24*M24, 1)</f>
        <v>69.5</v>
      </c>
      <c r="O26" s="462"/>
      <c r="P26" s="317">
        <f>SUM(N20:N26)</f>
        <v>641.96</v>
      </c>
    </row>
    <row r="27" spans="2:16" ht="24.95" customHeight="1">
      <c r="B27" s="450" t="s">
        <v>36</v>
      </c>
      <c r="C27" s="450"/>
      <c r="D27" s="450"/>
      <c r="E27" s="450"/>
      <c r="F27" s="450"/>
      <c r="G27" s="450"/>
      <c r="H27" s="450"/>
      <c r="I27" s="450"/>
      <c r="J27" s="450"/>
      <c r="K27" s="450"/>
      <c r="L27" s="450"/>
      <c r="M27" s="450"/>
      <c r="N27" s="24">
        <f>SUM(N5:N26)</f>
        <v>1303.2600000000002</v>
      </c>
      <c r="O27" s="4"/>
      <c r="P27">
        <f>SUM(P5:P26)</f>
        <v>1303.26</v>
      </c>
    </row>
    <row r="28" spans="2:16" ht="24.95" customHeight="1"/>
  </sheetData>
  <mergeCells count="25">
    <mergeCell ref="B27:M27"/>
    <mergeCell ref="M9:M13"/>
    <mergeCell ref="M14:M18"/>
    <mergeCell ref="N3:N4"/>
    <mergeCell ref="O5:O26"/>
    <mergeCell ref="M20:M23"/>
    <mergeCell ref="M24:M26"/>
    <mergeCell ref="K3:M4"/>
    <mergeCell ref="K5:K8"/>
    <mergeCell ref="K9:K13"/>
    <mergeCell ref="K14:K18"/>
    <mergeCell ref="K20:K23"/>
    <mergeCell ref="K24:K26"/>
    <mergeCell ref="L5:L8"/>
    <mergeCell ref="L9:L13"/>
    <mergeCell ref="L14:L18"/>
    <mergeCell ref="L20:L23"/>
    <mergeCell ref="L24:L26"/>
    <mergeCell ref="C3:C4"/>
    <mergeCell ref="B3:B4"/>
    <mergeCell ref="O3:O4"/>
    <mergeCell ref="D3:D4"/>
    <mergeCell ref="E3:I3"/>
    <mergeCell ref="J3:J4"/>
    <mergeCell ref="M5:M8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2:J31"/>
  <sheetViews>
    <sheetView showGridLines="0" view="pageBreakPreview" zoomScaleNormal="100" zoomScaleSheetLayoutView="100" workbookViewId="0">
      <selection activeCell="B3" sqref="B3"/>
    </sheetView>
  </sheetViews>
  <sheetFormatPr defaultRowHeight="16.5"/>
  <sheetData>
    <row r="2" spans="1:10">
      <c r="A2" s="472" t="s">
        <v>391</v>
      </c>
      <c r="B2" s="472"/>
      <c r="C2" s="472"/>
      <c r="D2" s="472"/>
      <c r="E2" s="472"/>
      <c r="F2" s="472"/>
      <c r="G2" s="472"/>
      <c r="H2" s="472"/>
      <c r="I2" s="472"/>
      <c r="J2" s="472"/>
    </row>
    <row r="19" spans="3:4">
      <c r="C19" s="1"/>
      <c r="D19" s="1"/>
    </row>
    <row r="20" spans="3:4">
      <c r="C20" s="1"/>
      <c r="D20" s="1"/>
    </row>
    <row r="21" spans="3:4">
      <c r="C21" s="1"/>
      <c r="D21" s="1"/>
    </row>
    <row r="22" spans="3:4">
      <c r="C22" s="1"/>
      <c r="D22" s="1"/>
    </row>
    <row r="23" spans="3:4">
      <c r="C23" s="1"/>
      <c r="D23" s="1"/>
    </row>
    <row r="24" spans="3:4">
      <c r="C24" s="1"/>
      <c r="D24" s="1"/>
    </row>
    <row r="25" spans="3:4">
      <c r="C25" s="1"/>
      <c r="D25" s="1"/>
    </row>
    <row r="26" spans="3:4">
      <c r="C26" s="1"/>
      <c r="D26" s="1"/>
    </row>
    <row r="27" spans="3:4">
      <c r="C27" s="1"/>
      <c r="D27" s="1"/>
    </row>
    <row r="28" spans="3:4">
      <c r="C28" s="1"/>
      <c r="D28" s="1"/>
    </row>
    <row r="29" spans="3:4">
      <c r="C29" s="1"/>
      <c r="D29" s="1"/>
    </row>
    <row r="30" spans="3:4">
      <c r="C30" s="1"/>
      <c r="D30" s="1"/>
    </row>
    <row r="31" spans="3:4">
      <c r="C31" s="1"/>
      <c r="D31" s="1"/>
    </row>
  </sheetData>
  <mergeCells count="1">
    <mergeCell ref="A2:J2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11</vt:i4>
      </vt:variant>
    </vt:vector>
  </HeadingPairs>
  <TitlesOfParts>
    <vt:vector size="23" baseType="lpstr">
      <vt:lpstr>표지</vt:lpstr>
      <vt:lpstr>목차</vt:lpstr>
      <vt:lpstr>공사계획서</vt:lpstr>
      <vt:lpstr>공사비예산서</vt:lpstr>
      <vt:lpstr>공사설명서</vt:lpstr>
      <vt:lpstr>공정표</vt:lpstr>
      <vt:lpstr>설계내역서표지</vt:lpstr>
      <vt:lpstr>시방서표지</vt:lpstr>
      <vt:lpstr>설계명세서</vt:lpstr>
      <vt:lpstr>산출</vt:lpstr>
      <vt:lpstr>진개량 산출</vt:lpstr>
      <vt:lpstr>해수취수구 평면도</vt:lpstr>
      <vt:lpstr>공사비예산서!Print_Area</vt:lpstr>
      <vt:lpstr>공사설명서!Print_Area</vt:lpstr>
      <vt:lpstr>공정표!Print_Area</vt:lpstr>
      <vt:lpstr>목차!Print_Area</vt:lpstr>
      <vt:lpstr>산출!Print_Area</vt:lpstr>
      <vt:lpstr>설계내역서표지!Print_Area</vt:lpstr>
      <vt:lpstr>설계명세서!Print_Area</vt:lpstr>
      <vt:lpstr>시방서표지!Print_Area</vt:lpstr>
      <vt:lpstr>'진개량 산출'!Print_Area</vt:lpstr>
      <vt:lpstr>표지!Print_Area</vt:lpstr>
      <vt:lpstr>'해수취수구 평면도'!Print_Area</vt:lpstr>
    </vt:vector>
  </TitlesOfParts>
  <Company>한국가스공사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</dc:creator>
  <cp:lastModifiedBy>김정민</cp:lastModifiedBy>
  <cp:lastPrinted>2012-07-18T05:58:18Z</cp:lastPrinted>
  <dcterms:created xsi:type="dcterms:W3CDTF">2012-07-02T05:37:21Z</dcterms:created>
  <dcterms:modified xsi:type="dcterms:W3CDTF">2012-07-19T05:30:34Z</dcterms:modified>
</cp:coreProperties>
</file>