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부서공유함\인천지역본부 관리부\5. 사회공헌, 자재, 계약, 공시, 동반성장\다. 계약, 공시, 동반성장\계약파일(이영현)\4. 2025~2026년 인천해저배관 사설항로표지 위탁관리용역\2 입찰공고\"/>
    </mc:Choice>
  </mc:AlternateContent>
  <bookViews>
    <workbookView xWindow="435" yWindow="510" windowWidth="24795" windowHeight="12435" tabRatio="779"/>
  </bookViews>
  <sheets>
    <sheet name="표지" sheetId="26" r:id="rId1"/>
    <sheet name="총괄표" sheetId="1" r:id="rId2"/>
    <sheet name="용역총괄내역서" sheetId="22" r:id="rId3"/>
    <sheet name="공사총괄내역서" sheetId="27" r:id="rId4"/>
    <sheet name="직접재료비 산출내역" sheetId="5" r:id="rId5"/>
    <sheet name="직접노무비 산출내역" sheetId="23" r:id="rId6"/>
    <sheet name="간접재료비 산출내역" sheetId="32" r:id="rId7"/>
    <sheet name="기계경비 산출내역" sheetId="31" r:id="rId8"/>
    <sheet name="전력비 산출내역" sheetId="17" r:id="rId9"/>
    <sheet name="참조1. 자재조서" sheetId="16" r:id="rId10"/>
    <sheet name="참조1-1. 도장면적 산출" sheetId="21" r:id="rId11"/>
    <sheet name="참조1-2. 도장단가 산출" sheetId="18" r:id="rId12"/>
    <sheet name="참조2. 작업단가" sheetId="6" r:id="rId13"/>
    <sheet name="참조2-1. 작업별 노무단가" sheetId="7" r:id="rId14"/>
    <sheet name="참조2-2. 작업표준공량" sheetId="8" r:id="rId15"/>
    <sheet name="참조2-4. 기계경비단가" sheetId="15" r:id="rId16"/>
    <sheet name="참조3. 별표" sheetId="19" r:id="rId17"/>
    <sheet name="참조4. 기타경비 산출" sheetId="29" r:id="rId18"/>
  </sheets>
  <externalReferences>
    <externalReference r:id="rId19"/>
  </externalReferences>
  <definedNames>
    <definedName name="_xlnm.Print_Area" localSheetId="6">'간접재료비 산출내역'!$A$1:$O$22</definedName>
    <definedName name="_xlnm.Print_Area" localSheetId="3">공사총괄내역서!$A$1:$O$33</definedName>
    <definedName name="_xlnm.Print_Area" localSheetId="7">'기계경비 산출내역'!$A$1:$O$22</definedName>
    <definedName name="_xlnm.Print_Area" localSheetId="2">용역총괄내역서!$A$1:$O$31</definedName>
    <definedName name="_xlnm.Print_Area" localSheetId="8">'전력비 산출내역'!$A$1:$K$6</definedName>
    <definedName name="_xlnm.Print_Area" localSheetId="5">'직접노무비 산출내역'!$A$1:$O$22</definedName>
    <definedName name="_xlnm.Print_Area" localSheetId="4">'직접재료비 산출내역'!$A$1:$P$25</definedName>
    <definedName name="_xlnm.Print_Area" localSheetId="9">'참조1. 자재조서'!$A$1:$L$32</definedName>
    <definedName name="_xlnm.Print_Area" localSheetId="10">'참조1-1. 도장면적 산출'!$A$1:$H$86</definedName>
    <definedName name="_xlnm.Print_Area" localSheetId="11">'참조1-2. 도장단가 산출'!$A$1:$L$34</definedName>
    <definedName name="_xlnm.Print_Area" localSheetId="12">'참조2. 작업단가'!$A$1:$O$65</definedName>
    <definedName name="_xlnm.Print_Area" localSheetId="13">'참조2-1. 작업별 노무단가'!$A$1:$O$60</definedName>
    <definedName name="_xlnm.Print_Area" localSheetId="14">'참조2-2. 작업표준공량'!$A$1:$J$134</definedName>
    <definedName name="_xlnm.Print_Area" localSheetId="15">'참조2-4. 기계경비단가'!$A$1:$U$22</definedName>
    <definedName name="_xlnm.Print_Area" localSheetId="17">'참조4. 기타경비 산출'!$A$1:$H$8</definedName>
    <definedName name="_xlnm.Print_Area" localSheetId="1">총괄표!$A$1:$H$28</definedName>
    <definedName name="_xlnm.Print_Area" localSheetId="0">표지!$A$1:$G$26</definedName>
    <definedName name="노임단가">'[1]점검별 노무비 산출내역'!$B$37:$F$42</definedName>
    <definedName name="등부표인양" localSheetId="9">'참조1. 자재조서'!#REF!</definedName>
    <definedName name="등부표인양" localSheetId="15">'참조2-4. 기계경비단가'!#REF!</definedName>
    <definedName name="등부표인양">'[1]점검별 투입인원'!$A$46:$H$69</definedName>
    <definedName name="등부표점검" localSheetId="9">'참조1. 자재조서'!$B$4:$K$22</definedName>
    <definedName name="등부표점검" localSheetId="15">'참조2-4. 기계경비단가'!$B$4:$P$20</definedName>
    <definedName name="등부표점검">'[1]점검별 투입인원'!$A$5:$H$35</definedName>
    <definedName name="부표인양" localSheetId="9">'참조1. 자재조서'!#REF!</definedName>
    <definedName name="부표인양" localSheetId="15">'참조2-4. 기계경비단가'!#REF!</definedName>
    <definedName name="부표인양">'[1]점검별 투입인원'!$A$72:$H$92</definedName>
    <definedName name="부표점검" localSheetId="9">'참조1. 자재조서'!#REF!</definedName>
    <definedName name="부표점검" localSheetId="15">'참조2-4. 기계경비단가'!#REF!</definedName>
    <definedName name="부표점검">'[1]점검별 투입인원'!$A$38:$H$43</definedName>
  </definedNames>
  <calcPr calcId="162913"/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J13" i="19" l="1"/>
  <c r="J14" i="19"/>
  <c r="F15" i="1" l="1"/>
  <c r="F16" i="1"/>
  <c r="F14" i="1"/>
  <c r="H40" i="19" l="1"/>
  <c r="E39" i="19"/>
  <c r="E34" i="19" s="1"/>
  <c r="E19" i="32" l="1"/>
  <c r="B3" i="22"/>
  <c r="B3" i="27" s="1"/>
  <c r="B3" i="5" s="1"/>
  <c r="B3" i="32" s="1"/>
  <c r="R8" i="23" l="1"/>
  <c r="R10" i="23"/>
  <c r="R12" i="23"/>
  <c r="R14" i="23"/>
  <c r="R16" i="23"/>
  <c r="R18" i="23"/>
  <c r="G13" i="32" l="1"/>
  <c r="G13" i="23"/>
  <c r="E13" i="31"/>
  <c r="D5" i="17"/>
  <c r="I5" i="17" s="1"/>
  <c r="H9" i="18"/>
  <c r="H8" i="18"/>
  <c r="G83" i="21"/>
  <c r="G82" i="21"/>
  <c r="G81" i="21"/>
  <c r="G80" i="21"/>
  <c r="G79" i="21"/>
  <c r="G78" i="21"/>
  <c r="G76" i="21"/>
  <c r="G75" i="21"/>
  <c r="G74" i="21"/>
  <c r="G73" i="21"/>
  <c r="G84" i="21" s="1"/>
  <c r="G71" i="21"/>
  <c r="G70" i="21"/>
  <c r="G69" i="21"/>
  <c r="G72" i="21" s="1"/>
  <c r="G68" i="21"/>
  <c r="G67" i="21"/>
  <c r="G66" i="21"/>
  <c r="G65" i="21"/>
  <c r="G59" i="21"/>
  <c r="G58" i="21"/>
  <c r="G57" i="21"/>
  <c r="G56" i="21"/>
  <c r="G55" i="21"/>
  <c r="G54" i="21"/>
  <c r="G53" i="21"/>
  <c r="G52" i="21"/>
  <c r="G51" i="21"/>
  <c r="G50" i="21"/>
  <c r="G49" i="21"/>
  <c r="G48" i="21"/>
  <c r="G47" i="21"/>
  <c r="G46" i="21"/>
  <c r="G45" i="21"/>
  <c r="G44" i="21"/>
  <c r="G43" i="21"/>
  <c r="G42" i="21"/>
  <c r="G41" i="21"/>
  <c r="G40" i="21"/>
  <c r="G60" i="21" s="1"/>
  <c r="G38" i="21"/>
  <c r="G37" i="21"/>
  <c r="G36" i="21"/>
  <c r="G35" i="21"/>
  <c r="G34" i="21"/>
  <c r="G33" i="21"/>
  <c r="G32" i="21"/>
  <c r="G31" i="21"/>
  <c r="G30" i="21"/>
  <c r="G29" i="21"/>
  <c r="G28" i="21"/>
  <c r="G27" i="21"/>
  <c r="G26" i="21"/>
  <c r="G25" i="21"/>
  <c r="G24" i="21"/>
  <c r="G23" i="21"/>
  <c r="G22" i="21"/>
  <c r="G21" i="21"/>
  <c r="G20" i="21"/>
  <c r="G19" i="21"/>
  <c r="G18" i="21"/>
  <c r="G17" i="21"/>
  <c r="G16" i="21"/>
  <c r="G15" i="21"/>
  <c r="G14" i="21"/>
  <c r="G13" i="21"/>
  <c r="G12" i="21"/>
  <c r="G11" i="21"/>
  <c r="G10" i="21"/>
  <c r="G9" i="21"/>
  <c r="G8" i="21"/>
  <c r="G7" i="21"/>
  <c r="G6" i="21"/>
  <c r="G39" i="21" s="1"/>
  <c r="G61" i="21" s="1"/>
  <c r="F24" i="18"/>
  <c r="H10" i="18"/>
  <c r="I131" i="8"/>
  <c r="H131" i="8"/>
  <c r="G131" i="8"/>
  <c r="F131" i="8"/>
  <c r="E131" i="8"/>
  <c r="D131" i="8"/>
  <c r="I127" i="8"/>
  <c r="H127" i="8"/>
  <c r="G127" i="8"/>
  <c r="F127" i="8"/>
  <c r="E127" i="8"/>
  <c r="D127" i="8"/>
  <c r="I124" i="8"/>
  <c r="H124" i="8"/>
  <c r="G124" i="8"/>
  <c r="F124" i="8"/>
  <c r="E124" i="8"/>
  <c r="D124" i="8"/>
  <c r="I120" i="8"/>
  <c r="H120" i="8"/>
  <c r="G120" i="8"/>
  <c r="F120" i="8"/>
  <c r="E120" i="8"/>
  <c r="D120" i="8"/>
  <c r="I117" i="8"/>
  <c r="H117" i="8"/>
  <c r="G117" i="8"/>
  <c r="F117" i="8"/>
  <c r="E117" i="8"/>
  <c r="D117" i="8"/>
  <c r="E40" i="6"/>
  <c r="E20" i="6"/>
  <c r="E30" i="6"/>
  <c r="I13" i="32" l="1"/>
  <c r="I13" i="31"/>
  <c r="G13" i="31"/>
  <c r="G85" i="21"/>
  <c r="J26" i="18"/>
  <c r="E21" i="6"/>
  <c r="E41" i="6"/>
  <c r="E31" i="6"/>
  <c r="E42" i="6" s="1"/>
  <c r="J14" i="18" l="1"/>
  <c r="E22" i="6"/>
  <c r="E32" i="6"/>
  <c r="E43" i="6" s="1"/>
  <c r="E23" i="6" l="1"/>
  <c r="E33" i="6"/>
  <c r="E44" i="6" s="1"/>
  <c r="E24" i="6" l="1"/>
  <c r="E34" i="6"/>
  <c r="E45" i="6" s="1"/>
  <c r="E25" i="6" l="1"/>
  <c r="E35" i="6"/>
  <c r="L28" i="16" l="1"/>
  <c r="L27" i="16"/>
  <c r="P23" i="5" s="1"/>
  <c r="N23" i="5" s="1"/>
  <c r="I27" i="16"/>
  <c r="L26" i="16"/>
  <c r="P22" i="5" s="1"/>
  <c r="N22" i="5" s="1"/>
  <c r="I26" i="16"/>
  <c r="L25" i="16"/>
  <c r="P21" i="5" s="1"/>
  <c r="N21" i="5" s="1"/>
  <c r="I25" i="16"/>
  <c r="L24" i="16"/>
  <c r="P20" i="5" s="1"/>
  <c r="N20" i="5" s="1"/>
  <c r="I24" i="16"/>
  <c r="L23" i="16"/>
  <c r="P19" i="5" s="1"/>
  <c r="N19" i="5" s="1"/>
  <c r="I23" i="16"/>
  <c r="L22" i="16"/>
  <c r="L21" i="16"/>
  <c r="I21" i="16"/>
  <c r="L20" i="16"/>
  <c r="L19" i="16"/>
  <c r="L18" i="16"/>
  <c r="P18" i="5" s="1"/>
  <c r="N18" i="5" s="1"/>
  <c r="L17" i="16"/>
  <c r="P17" i="5" s="1"/>
  <c r="N17" i="5" s="1"/>
  <c r="I17" i="16"/>
  <c r="L16" i="16"/>
  <c r="P16" i="5" s="1"/>
  <c r="N16" i="5" s="1"/>
  <c r="I16" i="16"/>
  <c r="L15" i="16"/>
  <c r="P15" i="5" s="1"/>
  <c r="N15" i="5" s="1"/>
  <c r="I15" i="16"/>
  <c r="L14" i="16"/>
  <c r="P14" i="5" s="1"/>
  <c r="N14" i="5" s="1"/>
  <c r="L13" i="16"/>
  <c r="P13" i="5" s="1"/>
  <c r="N13" i="5" s="1"/>
  <c r="L12" i="16"/>
  <c r="P12" i="5" s="1"/>
  <c r="N12" i="5" s="1"/>
  <c r="I12" i="16"/>
  <c r="L11" i="16"/>
  <c r="P11" i="5" s="1"/>
  <c r="N11" i="5" s="1"/>
  <c r="I11" i="16"/>
  <c r="L10" i="16"/>
  <c r="P10" i="5" s="1"/>
  <c r="N10" i="5" s="1"/>
  <c r="I10" i="16"/>
  <c r="L9" i="16"/>
  <c r="P9" i="5" s="1"/>
  <c r="N9" i="5" s="1"/>
  <c r="L8" i="16"/>
  <c r="P8" i="5" s="1"/>
  <c r="N8" i="5" s="1"/>
  <c r="L7" i="16"/>
  <c r="P7" i="5" s="1"/>
  <c r="N7" i="5" s="1"/>
  <c r="L6" i="16"/>
  <c r="P6" i="5" s="1"/>
  <c r="N6" i="5" s="1"/>
  <c r="I9" i="16" l="1"/>
  <c r="I28" i="16"/>
  <c r="I13" i="16"/>
  <c r="I20" i="16"/>
  <c r="I14" i="16"/>
  <c r="I8" i="16"/>
  <c r="I19" i="16"/>
  <c r="I22" i="16"/>
  <c r="I7" i="16"/>
  <c r="I6" i="16"/>
  <c r="I18" i="16"/>
  <c r="I29" i="16" l="1"/>
  <c r="I88" i="8" l="1"/>
  <c r="H88" i="8"/>
  <c r="G88" i="8"/>
  <c r="F88" i="8"/>
  <c r="E88" i="8"/>
  <c r="D88" i="8"/>
  <c r="I84" i="8"/>
  <c r="H84" i="8"/>
  <c r="G84" i="8"/>
  <c r="F84" i="8"/>
  <c r="E84" i="8"/>
  <c r="D84" i="8"/>
  <c r="I80" i="8"/>
  <c r="H80" i="8"/>
  <c r="G80" i="8"/>
  <c r="F80" i="8"/>
  <c r="E80" i="8"/>
  <c r="D80" i="8"/>
  <c r="I76" i="8"/>
  <c r="H76" i="8"/>
  <c r="G76" i="8"/>
  <c r="F76" i="8"/>
  <c r="E76" i="8"/>
  <c r="D76" i="8"/>
  <c r="I73" i="8"/>
  <c r="H73" i="8"/>
  <c r="G73" i="8"/>
  <c r="F73" i="8"/>
  <c r="E73" i="8"/>
  <c r="E92" i="8" s="1"/>
  <c r="D73" i="8"/>
  <c r="I43" i="8"/>
  <c r="D43" i="8"/>
  <c r="I39" i="8"/>
  <c r="H39" i="8"/>
  <c r="H43" i="8" s="1"/>
  <c r="G39" i="8"/>
  <c r="G43" i="8" s="1"/>
  <c r="F39" i="8"/>
  <c r="F43" i="8" s="1"/>
  <c r="E39" i="8"/>
  <c r="E43" i="8" s="1"/>
  <c r="D39" i="8"/>
  <c r="J18" i="19"/>
  <c r="E11" i="19"/>
  <c r="J17" i="19"/>
  <c r="E15" i="19" s="1"/>
  <c r="E62" i="6"/>
  <c r="F92" i="8" l="1"/>
  <c r="G92" i="8"/>
  <c r="H92" i="8"/>
  <c r="I92" i="8"/>
  <c r="D92" i="8"/>
  <c r="E6" i="19"/>
  <c r="E51" i="6" l="1"/>
  <c r="E9" i="6"/>
  <c r="E57" i="6"/>
  <c r="I19" i="32" l="1"/>
  <c r="E17" i="32"/>
  <c r="E15" i="32"/>
  <c r="I15" i="32" s="1"/>
  <c r="I11" i="32"/>
  <c r="G11" i="32"/>
  <c r="E9" i="32"/>
  <c r="I9" i="32" s="1"/>
  <c r="E7" i="32"/>
  <c r="I7" i="32" s="1"/>
  <c r="E19" i="31"/>
  <c r="E15" i="31"/>
  <c r="I15" i="31" s="1"/>
  <c r="E11" i="31"/>
  <c r="I11" i="31" s="1"/>
  <c r="E9" i="31"/>
  <c r="I9" i="31" s="1"/>
  <c r="E7" i="31"/>
  <c r="I7" i="31" s="1"/>
  <c r="I17" i="32" l="1"/>
  <c r="E17" i="31"/>
  <c r="G11" i="31"/>
  <c r="I21" i="32"/>
  <c r="G19" i="32"/>
  <c r="G17" i="32"/>
  <c r="G15" i="32"/>
  <c r="G9" i="32"/>
  <c r="G7" i="32"/>
  <c r="G19" i="31"/>
  <c r="G17" i="31"/>
  <c r="I19" i="31"/>
  <c r="G15" i="31"/>
  <c r="I17" i="31"/>
  <c r="G9" i="31"/>
  <c r="G7" i="31"/>
  <c r="I21" i="31" l="1"/>
  <c r="G21" i="32"/>
  <c r="G21" i="31"/>
  <c r="D99" i="8" l="1"/>
  <c r="E99" i="8"/>
  <c r="F99" i="8"/>
  <c r="G99" i="8"/>
  <c r="H99" i="8"/>
  <c r="I99" i="8"/>
  <c r="D109" i="8"/>
  <c r="D106" i="8"/>
  <c r="E106" i="8"/>
  <c r="F106" i="8"/>
  <c r="G106" i="8"/>
  <c r="H106" i="8"/>
  <c r="I106" i="8"/>
  <c r="I65" i="8"/>
  <c r="H65" i="8"/>
  <c r="G65" i="8"/>
  <c r="F65" i="8"/>
  <c r="E65" i="8"/>
  <c r="D65" i="8"/>
  <c r="I61" i="8"/>
  <c r="H61" i="8"/>
  <c r="G61" i="8"/>
  <c r="F61" i="8"/>
  <c r="E61" i="8"/>
  <c r="D61" i="8"/>
  <c r="I57" i="8"/>
  <c r="H57" i="8"/>
  <c r="G57" i="8"/>
  <c r="F57" i="8"/>
  <c r="E57" i="8"/>
  <c r="D57" i="8"/>
  <c r="I53" i="8"/>
  <c r="H53" i="8"/>
  <c r="G53" i="8"/>
  <c r="F53" i="8"/>
  <c r="E53" i="8"/>
  <c r="D53" i="8"/>
  <c r="I50" i="8"/>
  <c r="H50" i="8"/>
  <c r="G50" i="8"/>
  <c r="F50" i="8"/>
  <c r="E50" i="8"/>
  <c r="D50" i="8"/>
  <c r="I47" i="8"/>
  <c r="H47" i="8"/>
  <c r="G47" i="8"/>
  <c r="F47" i="8"/>
  <c r="E47" i="8"/>
  <c r="D47" i="8"/>
  <c r="G69" i="8" l="1"/>
  <c r="H69" i="8"/>
  <c r="F69" i="8"/>
  <c r="D69" i="8"/>
  <c r="I69" i="8"/>
  <c r="E69" i="8"/>
  <c r="F13" i="1" l="1"/>
  <c r="J63" i="6" l="1"/>
  <c r="K63" i="6"/>
  <c r="F109" i="8"/>
  <c r="E109" i="8"/>
  <c r="G109" i="8"/>
  <c r="H109" i="8"/>
  <c r="I109" i="8"/>
  <c r="E102" i="8"/>
  <c r="F102" i="8"/>
  <c r="G102" i="8"/>
  <c r="H102" i="8"/>
  <c r="I102" i="8"/>
  <c r="D102" i="8"/>
  <c r="E96" i="8"/>
  <c r="F96" i="8"/>
  <c r="G96" i="8"/>
  <c r="H96" i="8"/>
  <c r="I96" i="8"/>
  <c r="D96" i="8"/>
  <c r="E113" i="8" l="1"/>
  <c r="F113" i="8"/>
  <c r="D113" i="8"/>
  <c r="H113" i="8"/>
  <c r="I113" i="8"/>
  <c r="G113" i="8"/>
  <c r="D35" i="8"/>
  <c r="E35" i="8"/>
  <c r="H35" i="8"/>
  <c r="I35" i="8"/>
  <c r="G35" i="8"/>
  <c r="F35" i="8"/>
  <c r="G19" i="23" l="1"/>
  <c r="G17" i="23"/>
  <c r="G15" i="23"/>
  <c r="G11" i="23"/>
  <c r="G9" i="23"/>
  <c r="G7" i="23"/>
  <c r="F63" i="6" l="1"/>
  <c r="G63" i="6"/>
  <c r="I57" i="7"/>
  <c r="G21" i="23"/>
  <c r="M57" i="7" l="1"/>
  <c r="R13" i="23" l="1"/>
  <c r="H63" i="6" l="1"/>
  <c r="L63" i="6"/>
  <c r="I63" i="6" l="1"/>
  <c r="M63" i="6"/>
  <c r="R7" i="23"/>
  <c r="R11" i="23" l="1"/>
  <c r="R9" i="23"/>
  <c r="R19" i="23"/>
  <c r="R17" i="23"/>
  <c r="R15" i="23"/>
  <c r="J14" i="1" l="1"/>
</calcChain>
</file>

<file path=xl/comments1.xml><?xml version="1.0" encoding="utf-8"?>
<comments xmlns="http://schemas.openxmlformats.org/spreadsheetml/2006/main">
  <authors>
    <author>김 진택/4급갑/인천지역본부 안전환경부</author>
  </authors>
  <commentList>
    <comment ref="S4" authorId="0" shapeId="0">
      <text>
        <r>
          <rPr>
            <b/>
            <sz val="26"/>
            <color indexed="81"/>
            <rFont val="돋움"/>
            <family val="3"/>
            <charset val="129"/>
          </rPr>
          <t>노임단가</t>
        </r>
        <r>
          <rPr>
            <b/>
            <sz val="26"/>
            <color indexed="81"/>
            <rFont val="Tahoma"/>
            <family val="2"/>
          </rPr>
          <t xml:space="preserve"> x 1</t>
        </r>
        <r>
          <rPr>
            <b/>
            <sz val="26"/>
            <color indexed="81"/>
            <rFont val="돋움"/>
            <family val="3"/>
            <charset val="129"/>
          </rPr>
          <t>인</t>
        </r>
        <r>
          <rPr>
            <b/>
            <sz val="26"/>
            <color indexed="81"/>
            <rFont val="Tahoma"/>
            <family val="2"/>
          </rPr>
          <t>/8</t>
        </r>
        <r>
          <rPr>
            <b/>
            <sz val="26"/>
            <color indexed="81"/>
            <rFont val="돋움"/>
            <family val="3"/>
            <charset val="129"/>
          </rPr>
          <t>시간</t>
        </r>
        <r>
          <rPr>
            <b/>
            <sz val="26"/>
            <color indexed="81"/>
            <rFont val="Tahoma"/>
            <family val="2"/>
          </rPr>
          <t xml:space="preserve"> x 16/12(</t>
        </r>
        <r>
          <rPr>
            <b/>
            <sz val="26"/>
            <color indexed="81"/>
            <rFont val="돋움"/>
            <family val="3"/>
            <charset val="129"/>
          </rPr>
          <t>상여계수</t>
        </r>
        <r>
          <rPr>
            <b/>
            <sz val="26"/>
            <color indexed="81"/>
            <rFont val="Tahoma"/>
            <family val="2"/>
          </rPr>
          <t>) x 25/20(</t>
        </r>
        <r>
          <rPr>
            <b/>
            <sz val="26"/>
            <color indexed="81"/>
            <rFont val="돋움"/>
            <family val="3"/>
            <charset val="129"/>
          </rPr>
          <t>휴지계수</t>
        </r>
        <r>
          <rPr>
            <b/>
            <sz val="26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<sst xmlns="http://schemas.openxmlformats.org/spreadsheetml/2006/main" count="1542" uniqueCount="653">
  <si>
    <t>비    목</t>
  </si>
  <si>
    <t>금  액</t>
  </si>
  <si>
    <t>비  고</t>
  </si>
  <si>
    <t>재료비</t>
  </si>
  <si>
    <t>노무비</t>
  </si>
  <si>
    <t>직접노무비</t>
  </si>
  <si>
    <t>간접노무비</t>
  </si>
  <si>
    <t>소계</t>
  </si>
  <si>
    <t>경비</t>
  </si>
  <si>
    <t>보험료</t>
  </si>
  <si>
    <t>산업안전보건관리비</t>
  </si>
  <si>
    <t>계</t>
  </si>
  <si>
    <t>일반관리비</t>
  </si>
  <si>
    <t>공급가액</t>
  </si>
  <si>
    <t>부가가치세</t>
  </si>
  <si>
    <t>용역비총계</t>
  </si>
  <si>
    <t>규격</t>
  </si>
  <si>
    <t>단위</t>
  </si>
  <si>
    <t>수량</t>
  </si>
  <si>
    <t>합계</t>
  </si>
  <si>
    <t>비고</t>
  </si>
  <si>
    <t>단가</t>
  </si>
  <si>
    <t>금액</t>
  </si>
  <si>
    <t>구분</t>
    <phoneticPr fontId="1" type="noConversion"/>
  </si>
  <si>
    <t>SUN 스위치</t>
  </si>
  <si>
    <t>섬광기</t>
  </si>
  <si>
    <t>태양전지</t>
  </si>
  <si>
    <t>전선(Wire)</t>
  </si>
  <si>
    <t>두표</t>
  </si>
  <si>
    <t>레이다반사기</t>
  </si>
  <si>
    <t>사슬</t>
  </si>
  <si>
    <t xml:space="preserve">접환(SHACKLE) </t>
  </si>
  <si>
    <t xml:space="preserve">전환(SWIVEL) </t>
  </si>
  <si>
    <t>환링(Ring)</t>
  </si>
  <si>
    <t>합 계</t>
    <phoneticPr fontId="1" type="noConversion"/>
  </si>
  <si>
    <t>작업단가</t>
    <phoneticPr fontId="1" type="noConversion"/>
  </si>
  <si>
    <t>1. 월간점검</t>
  </si>
  <si>
    <t>등부표 점검</t>
  </si>
  <si>
    <t>개소당</t>
  </si>
  <si>
    <t>기</t>
  </si>
  <si>
    <t>점검 예선</t>
  </si>
  <si>
    <t>2. 인양점검</t>
  </si>
  <si>
    <t>등부표 인양</t>
  </si>
  <si>
    <t>회</t>
  </si>
  <si>
    <t>예인선</t>
  </si>
  <si>
    <t>90 ton</t>
  </si>
  <si>
    <t>대선</t>
  </si>
  <si>
    <t>1500 ton</t>
  </si>
  <si>
    <t>크레인</t>
  </si>
  <si>
    <t>50 ton</t>
  </si>
  <si>
    <t>발전기</t>
  </si>
  <si>
    <t>50 kW</t>
  </si>
  <si>
    <t>용접기</t>
  </si>
  <si>
    <t>300 AMP</t>
  </si>
  <si>
    <t>기중기선</t>
  </si>
  <si>
    <t>15 ton</t>
  </si>
  <si>
    <t>샌드(쇼트)블라스트</t>
    <phoneticPr fontId="1" type="noConversion"/>
  </si>
  <si>
    <t>등부표 도색</t>
    <phoneticPr fontId="1" type="noConversion"/>
  </si>
  <si>
    <t>Hr</t>
    <phoneticPr fontId="1" type="noConversion"/>
  </si>
  <si>
    <t>작업별 노무단가</t>
    <phoneticPr fontId="1" type="noConversion"/>
  </si>
  <si>
    <t>1. 등부표 점검</t>
    <phoneticPr fontId="1" type="noConversion"/>
  </si>
  <si>
    <t>전기공사 산업기사</t>
  </si>
  <si>
    <t>통신관련 산업기사</t>
  </si>
  <si>
    <t>작업반장</t>
  </si>
  <si>
    <t>보통인부</t>
  </si>
  <si>
    <t>용접공</t>
  </si>
  <si>
    <t>도장공</t>
  </si>
  <si>
    <t>소 계</t>
    <phoneticPr fontId="1" type="noConversion"/>
  </si>
  <si>
    <t>1일 8시간 기준</t>
    <phoneticPr fontId="1" type="noConversion"/>
  </si>
  <si>
    <t>단위 : M/D</t>
  </si>
  <si>
    <t>■ 등부표 점검</t>
  </si>
  <si>
    <t>점검사항</t>
  </si>
  <si>
    <t xml:space="preserve">   가. 점등 상태</t>
  </si>
  <si>
    <t xml:space="preserve">   나. 섬광주기의 적정 여부</t>
  </si>
  <si>
    <t xml:space="preserve">   다 .SUN SWITCH 작동 상태</t>
  </si>
  <si>
    <t xml:space="preserve">   라. 제어 회로기판의 상태</t>
  </si>
  <si>
    <t xml:space="preserve">   마. 기타 기능 상태</t>
  </si>
  <si>
    <t>2. 축전지 점검 및 교정</t>
  </si>
  <si>
    <t xml:space="preserve">   가. 전압 상태</t>
  </si>
  <si>
    <t xml:space="preserve">   나. 비중 상태</t>
  </si>
  <si>
    <t xml:space="preserve">   다. 액면 상태</t>
  </si>
  <si>
    <t xml:space="preserve">   라. 온도 상태</t>
  </si>
  <si>
    <t>3. 충방전 조절기 점검 및 교정</t>
  </si>
  <si>
    <t xml:space="preserve">   가. 절연상태</t>
  </si>
  <si>
    <t xml:space="preserve">   나. 계기상태</t>
  </si>
  <si>
    <t xml:space="preserve">   다. 결선상태</t>
  </si>
  <si>
    <t>4. 태양전지 점검 및 교정</t>
  </si>
  <si>
    <t xml:space="preserve">   가. 표면 상태 및 청소</t>
  </si>
  <si>
    <t xml:space="preserve">   나. 전압 상태</t>
  </si>
  <si>
    <t xml:space="preserve">   다. 연결선 결선 상태</t>
  </si>
  <si>
    <t xml:space="preserve">   라. 다이오드 소손 상태</t>
  </si>
  <si>
    <t xml:space="preserve">   나. 각질류의 부착상태</t>
  </si>
  <si>
    <t xml:space="preserve">   다. 도장 및 기타 부속품 상태</t>
  </si>
  <si>
    <t xml:space="preserve">   가. 동기점멸 제어장치 정상동작여부</t>
  </si>
  <si>
    <t xml:space="preserve">   나. 주기 및 GPS자료설정 기능</t>
  </si>
  <si>
    <t xml:space="preserve">   다. 시스템 임의 설정 변경 기능</t>
  </si>
  <si>
    <t>1. 인양 작업</t>
  </si>
  <si>
    <t xml:space="preserve">   가. 인양 선적</t>
  </si>
  <si>
    <t xml:space="preserve">   나. 하선 양육</t>
  </si>
  <si>
    <t>2. 등부표 부속물 점검 및 교정</t>
  </si>
  <si>
    <t xml:space="preserve">   가. 등부표 탈착</t>
  </si>
  <si>
    <t xml:space="preserve">   나. 등부표 교정</t>
  </si>
  <si>
    <t>3. 등부표체 점검</t>
  </si>
  <si>
    <t xml:space="preserve">   가. 각질류 및 오물 제거</t>
  </si>
  <si>
    <t xml:space="preserve">   나. 도장</t>
  </si>
  <si>
    <t xml:space="preserve">   다. 기타 점검</t>
  </si>
  <si>
    <t>4. 체인 점검 및 교정</t>
  </si>
  <si>
    <t xml:space="preserve">   가. 연결 상태</t>
  </si>
  <si>
    <t xml:space="preserve">   나. 마모 상태</t>
  </si>
  <si>
    <t xml:space="preserve">   다. 교체 작업</t>
  </si>
  <si>
    <t>5. 침추 점검 및 교정</t>
  </si>
  <si>
    <t xml:space="preserve">   나. 부식 상태</t>
  </si>
  <si>
    <t xml:space="preserve">   다. 중량 점검</t>
  </si>
  <si>
    <t>6. 설치작업</t>
  </si>
  <si>
    <t xml:space="preserve">   가. 선적</t>
  </si>
  <si>
    <t xml:space="preserve">   나. 설치</t>
  </si>
  <si>
    <t>7. 위치 측정</t>
  </si>
  <si>
    <t>&lt;관련근거&gt;</t>
  </si>
  <si>
    <t>1. 경인지역본부-6476('10.08.04.)"등부표 위탁용역 설계 표준화 관련 회의록 송부"</t>
  </si>
  <si>
    <t>M/D</t>
    <phoneticPr fontId="1" type="noConversion"/>
  </si>
  <si>
    <t>번 호</t>
    <phoneticPr fontId="1" type="noConversion"/>
  </si>
  <si>
    <t>중기명</t>
    <phoneticPr fontId="1" type="noConversion"/>
  </si>
  <si>
    <t>운전경비</t>
    <phoneticPr fontId="1" type="noConversion"/>
  </si>
  <si>
    <t>기계손료</t>
    <phoneticPr fontId="1" type="noConversion"/>
  </si>
  <si>
    <t>합 계
(A+B+C)</t>
    <phoneticPr fontId="1" type="noConversion"/>
  </si>
  <si>
    <t>건설기계운전사</t>
    <phoneticPr fontId="1" type="noConversion"/>
  </si>
  <si>
    <t>주연료 (경유)</t>
    <phoneticPr fontId="1" type="noConversion"/>
  </si>
  <si>
    <t>잡재료</t>
    <phoneticPr fontId="1" type="noConversion"/>
  </si>
  <si>
    <t>계</t>
    <phoneticPr fontId="1" type="noConversion"/>
  </si>
  <si>
    <t>운전원</t>
    <phoneticPr fontId="1" type="noConversion"/>
  </si>
  <si>
    <t>조수</t>
    <phoneticPr fontId="1" type="noConversion"/>
  </si>
  <si>
    <t>조장</t>
    <phoneticPr fontId="1" type="noConversion"/>
  </si>
  <si>
    <t>장비가격</t>
    <phoneticPr fontId="1" type="noConversion"/>
  </si>
  <si>
    <t>계수</t>
    <phoneticPr fontId="1" type="noConversion"/>
  </si>
  <si>
    <t>손료</t>
    <phoneticPr fontId="1" type="noConversion"/>
  </si>
  <si>
    <t>일반기계운전사</t>
    <phoneticPr fontId="1" type="noConversion"/>
  </si>
  <si>
    <t>(주연료의)</t>
    <phoneticPr fontId="1" type="noConversion"/>
  </si>
  <si>
    <t>(A)</t>
    <phoneticPr fontId="1" type="noConversion"/>
  </si>
  <si>
    <t>(B)</t>
    <phoneticPr fontId="1" type="noConversion"/>
  </si>
  <si>
    <t>(10^-7)</t>
    <phoneticPr fontId="1" type="noConversion"/>
  </si>
  <si>
    <t>(C)</t>
    <phoneticPr fontId="1" type="noConversion"/>
  </si>
  <si>
    <t>선원</t>
    <phoneticPr fontId="1" type="noConversion"/>
  </si>
  <si>
    <t>점검예선</t>
    <phoneticPr fontId="1" type="noConversion"/>
  </si>
  <si>
    <t>50 ton</t>
    <phoneticPr fontId="1" type="noConversion"/>
  </si>
  <si>
    <t>(월간점검)</t>
    <phoneticPr fontId="1" type="noConversion"/>
  </si>
  <si>
    <t>예인선</t>
    <phoneticPr fontId="1" type="noConversion"/>
  </si>
  <si>
    <t>90 ton</t>
    <phoneticPr fontId="1" type="noConversion"/>
  </si>
  <si>
    <t>(인양점검)</t>
    <phoneticPr fontId="1" type="noConversion"/>
  </si>
  <si>
    <t>373 kW</t>
    <phoneticPr fontId="1" type="noConversion"/>
  </si>
  <si>
    <t>대선</t>
    <phoneticPr fontId="1" type="noConversion"/>
  </si>
  <si>
    <t>1500 ton</t>
    <phoneticPr fontId="1" type="noConversion"/>
  </si>
  <si>
    <t>크레인(타이어)</t>
    <phoneticPr fontId="1" type="noConversion"/>
  </si>
  <si>
    <t>발전기</t>
    <phoneticPr fontId="1" type="noConversion"/>
  </si>
  <si>
    <t>50 kW</t>
    <phoneticPr fontId="1" type="noConversion"/>
  </si>
  <si>
    <t>용접기</t>
    <phoneticPr fontId="1" type="noConversion"/>
  </si>
  <si>
    <t>교류</t>
    <phoneticPr fontId="1" type="noConversion"/>
  </si>
  <si>
    <t>기중기선</t>
    <phoneticPr fontId="1" type="noConversion"/>
  </si>
  <si>
    <t>(인양점검)</t>
    <phoneticPr fontId="1" type="noConversion"/>
  </si>
  <si>
    <t>56 kW</t>
    <phoneticPr fontId="1" type="noConversion"/>
  </si>
  <si>
    <t>기계경비단가</t>
    <phoneticPr fontId="1" type="noConversion"/>
  </si>
  <si>
    <t>자재조서</t>
    <phoneticPr fontId="1" type="noConversion"/>
  </si>
  <si>
    <t>구 분</t>
    <phoneticPr fontId="1" type="noConversion"/>
  </si>
  <si>
    <t>규 격</t>
    <phoneticPr fontId="1" type="noConversion"/>
  </si>
  <si>
    <t>단 위</t>
    <phoneticPr fontId="1" type="noConversion"/>
  </si>
  <si>
    <t>비 고</t>
    <phoneticPr fontId="1" type="noConversion"/>
  </si>
  <si>
    <t>등명기(해상용)</t>
  </si>
  <si>
    <t>LED-200</t>
  </si>
  <si>
    <t>ea</t>
  </si>
  <si>
    <t>축전지(무보수밀폐형)</t>
  </si>
  <si>
    <t>12V-100A</t>
  </si>
  <si>
    <t>충방전 조절기</t>
  </si>
  <si>
    <t>CDS</t>
  </si>
  <si>
    <t>80W</t>
  </si>
  <si>
    <t>태양전지 지지대</t>
  </si>
  <si>
    <t>80W용</t>
  </si>
  <si>
    <t>원통형</t>
  </si>
  <si>
    <t>10방향 코너 크러스터</t>
  </si>
  <si>
    <t>Φ38 X 30M</t>
  </si>
  <si>
    <t>연</t>
  </si>
  <si>
    <t>번호</t>
    <phoneticPr fontId="1" type="noConversion"/>
  </si>
  <si>
    <t>(단위 : 원/㎡)</t>
    <phoneticPr fontId="1" type="noConversion"/>
  </si>
  <si>
    <t>등부표당
Cell사용수
①</t>
    <phoneticPr fontId="1" type="noConversion"/>
  </si>
  <si>
    <t>등부표수
②</t>
    <phoneticPr fontId="1" type="noConversion"/>
  </si>
  <si>
    <t>총충전Cell수
③=①*②</t>
    <phoneticPr fontId="1" type="noConversion"/>
  </si>
  <si>
    <t>Cell당
충전전력소비량
④</t>
    <phoneticPr fontId="1" type="noConversion"/>
  </si>
  <si>
    <t>연간
전력소비량
⑤=③*④</t>
    <phoneticPr fontId="1" type="noConversion"/>
  </si>
  <si>
    <t>kWh당 전력비
⑥</t>
    <phoneticPr fontId="1" type="noConversion"/>
  </si>
  <si>
    <t>사용년수
⑦</t>
    <phoneticPr fontId="1" type="noConversion"/>
  </si>
  <si>
    <t>총 전력비
⑧=⑤*⑥*⑦</t>
    <phoneticPr fontId="1" type="noConversion"/>
  </si>
  <si>
    <t>도장단가 산출표</t>
    <phoneticPr fontId="1" type="noConversion"/>
  </si>
  <si>
    <t>명칭</t>
    <phoneticPr fontId="1" type="noConversion"/>
  </si>
  <si>
    <t>도장횟수</t>
    <phoneticPr fontId="1" type="noConversion"/>
  </si>
  <si>
    <t>규    격</t>
    <phoneticPr fontId="1" type="noConversion"/>
  </si>
  <si>
    <t>제품명</t>
    <phoneticPr fontId="1" type="noConversion"/>
  </si>
  <si>
    <t>단위</t>
    <phoneticPr fontId="1" type="noConversion"/>
  </si>
  <si>
    <t>수량</t>
    <phoneticPr fontId="1" type="noConversion"/>
  </si>
  <si>
    <t>단가</t>
    <phoneticPr fontId="1" type="noConversion"/>
  </si>
  <si>
    <t>금액</t>
    <phoneticPr fontId="1" type="noConversion"/>
  </si>
  <si>
    <t>표체전체</t>
    <phoneticPr fontId="1" type="noConversion"/>
  </si>
  <si>
    <t>하도</t>
    <phoneticPr fontId="1" type="noConversion"/>
  </si>
  <si>
    <t>무기질 ZINC도료(녹막이 방지용)</t>
  </si>
  <si>
    <t>L</t>
    <phoneticPr fontId="1" type="noConversion"/>
  </si>
  <si>
    <t>중도</t>
    <phoneticPr fontId="1" type="noConversion"/>
  </si>
  <si>
    <t>에폭시계 도료(방청 A/C용)</t>
  </si>
  <si>
    <t>수선하부</t>
    <phoneticPr fontId="1" type="noConversion"/>
  </si>
  <si>
    <t>상도</t>
    <phoneticPr fontId="1" type="noConversion"/>
  </si>
  <si>
    <t>염화고무계 도료(접착제 상부용)</t>
  </si>
  <si>
    <t>수선상부</t>
    <phoneticPr fontId="1" type="noConversion"/>
  </si>
  <si>
    <t>폴리우레탄계 도료</t>
  </si>
  <si>
    <t>신너</t>
    <phoneticPr fontId="1" type="noConversion"/>
  </si>
  <si>
    <t>에폭시계</t>
  </si>
  <si>
    <t>NO.024</t>
  </si>
  <si>
    <t>퍼티</t>
  </si>
  <si>
    <t>에폭시(철재면용)</t>
  </si>
  <si>
    <t>연마지</t>
  </si>
  <si>
    <t>샌딩디스크용</t>
  </si>
  <si>
    <t>#120</t>
  </si>
  <si>
    <t>매</t>
    <phoneticPr fontId="1" type="noConversion"/>
  </si>
  <si>
    <t>별 표</t>
    <phoneticPr fontId="1" type="noConversion"/>
  </si>
  <si>
    <t>순설계금액</t>
    <phoneticPr fontId="1" type="noConversion"/>
  </si>
  <si>
    <t>전력비 (충전실 운영)</t>
    <phoneticPr fontId="1" type="noConversion"/>
  </si>
  <si>
    <t>1. 등명기 점검 및 교정</t>
    <phoneticPr fontId="1" type="noConversion"/>
  </si>
  <si>
    <t>6. GPS동기점멸 제어시스템</t>
    <phoneticPr fontId="1" type="noConversion"/>
  </si>
  <si>
    <t>5. 등부표체 점검 및 교정</t>
    <phoneticPr fontId="1" type="noConversion"/>
  </si>
  <si>
    <t xml:space="preserve">   가. 홀수 상태</t>
    <phoneticPr fontId="1" type="noConversion"/>
  </si>
  <si>
    <t>작업표준공량</t>
    <phoneticPr fontId="1" type="noConversion"/>
  </si>
  <si>
    <t>분류번호</t>
    <phoneticPr fontId="1" type="noConversion"/>
  </si>
  <si>
    <t>규 격
(형식 및 출력)</t>
    <phoneticPr fontId="1" type="noConversion"/>
  </si>
  <si>
    <t>9030-0050</t>
    <phoneticPr fontId="1" type="noConversion"/>
  </si>
  <si>
    <t>-</t>
    <phoneticPr fontId="1" type="noConversion"/>
  </si>
  <si>
    <t>15 ton 달기</t>
    <phoneticPr fontId="1" type="noConversion"/>
  </si>
  <si>
    <t>300 Amp</t>
    <phoneticPr fontId="1" type="noConversion"/>
  </si>
  <si>
    <t>m</t>
    <phoneticPr fontId="1" type="noConversion"/>
  </si>
  <si>
    <t>선저방오도료(방오 A/F)</t>
    <phoneticPr fontId="1" type="noConversion"/>
  </si>
  <si>
    <t>12V-5A</t>
    <phoneticPr fontId="1" type="noConversion"/>
  </si>
  <si>
    <t>섬광기</t>
    <phoneticPr fontId="1" type="noConversion"/>
  </si>
  <si>
    <t>V.C.T 6㎟ s.q 2C</t>
    <phoneticPr fontId="1" type="noConversion"/>
  </si>
  <si>
    <t>Φ38용</t>
    <phoneticPr fontId="1" type="noConversion"/>
  </si>
  <si>
    <t>도장면적 산출표</t>
    <phoneticPr fontId="1" type="noConversion"/>
  </si>
  <si>
    <t>도장면적 산출식</t>
    <phoneticPr fontId="1" type="noConversion"/>
  </si>
  <si>
    <t>(단위 : ㎡)</t>
    <phoneticPr fontId="1" type="noConversion"/>
  </si>
  <si>
    <t>㎡</t>
  </si>
  <si>
    <t>도장면적</t>
    <phoneticPr fontId="1" type="noConversion"/>
  </si>
  <si>
    <t>수선상부</t>
  </si>
  <si>
    <t>번호판</t>
  </si>
  <si>
    <t>철탑수직보강재</t>
  </si>
  <si>
    <t>철탑크로스보강재</t>
  </si>
  <si>
    <t>등명기용수직보강재</t>
  </si>
  <si>
    <t>레일경사보강재</t>
  </si>
  <si>
    <t>중간바닥판</t>
  </si>
  <si>
    <t>표체측판</t>
  </si>
  <si>
    <t>가이드발판</t>
  </si>
  <si>
    <t>사다리측판</t>
  </si>
  <si>
    <t>사다리지지대</t>
  </si>
  <si>
    <t>사다리발판</t>
  </si>
  <si>
    <t>스탭</t>
  </si>
  <si>
    <t>수선하부</t>
  </si>
  <si>
    <t>미통</t>
  </si>
  <si>
    <t>중추고정브라켓</t>
  </si>
  <si>
    <t>중추고정판</t>
  </si>
  <si>
    <t>중추</t>
  </si>
  <si>
    <t>표체하판중앙판</t>
  </si>
  <si>
    <t>표체</t>
  </si>
  <si>
    <t>축전지함수평판</t>
  </si>
  <si>
    <t>축전지함보강재</t>
  </si>
  <si>
    <t>표체내부보강재</t>
  </si>
  <si>
    <t>Hr 소요</t>
    <phoneticPr fontId="1" type="noConversion"/>
  </si>
  <si>
    <t>&lt;공주거리&gt;</t>
    <phoneticPr fontId="1" type="noConversion"/>
  </si>
  <si>
    <t>Hr 적용</t>
    <phoneticPr fontId="1" type="noConversion"/>
  </si>
  <si>
    <t xml:space="preserve">  - 등부표 설치현장까지 이동거리 (공주거리)   왕복  : </t>
    <phoneticPr fontId="1" type="noConversion"/>
  </si>
  <si>
    <t>점검시간</t>
    <phoneticPr fontId="1" type="noConversion"/>
  </si>
  <si>
    <t>구 분</t>
    <phoneticPr fontId="1" type="noConversion"/>
  </si>
  <si>
    <t>기당 점검시간</t>
    <phoneticPr fontId="1" type="noConversion"/>
  </si>
  <si>
    <t>등부표</t>
    <phoneticPr fontId="1" type="noConversion"/>
  </si>
  <si>
    <t>점검수량</t>
    <phoneticPr fontId="1" type="noConversion"/>
  </si>
  <si>
    <t>(정기점검)</t>
    <phoneticPr fontId="1" type="noConversion"/>
  </si>
  <si>
    <t xml:space="preserve">가. 작업수행 기준 : </t>
    <phoneticPr fontId="1" type="noConversion"/>
  </si>
  <si>
    <t>기(인양,설치)/일</t>
    <phoneticPr fontId="1" type="noConversion"/>
  </si>
  <si>
    <t>나. 모든 해상장비는 1일당 8Hr 적용</t>
    <phoneticPr fontId="1" type="noConversion"/>
  </si>
  <si>
    <t>기</t>
    <phoneticPr fontId="1" type="noConversion"/>
  </si>
  <si>
    <t>다. 예비용품 수량</t>
    <phoneticPr fontId="1" type="noConversion"/>
  </si>
  <si>
    <t>라. 기타사항</t>
    <phoneticPr fontId="1" type="noConversion"/>
  </si>
  <si>
    <t>4. 지도/특별점검은 상기 1항의 정기점검 물량의 100%로 반영함</t>
    <phoneticPr fontId="1" type="noConversion"/>
  </si>
  <si>
    <t>가. 예선사용시간</t>
    <phoneticPr fontId="1" type="noConversion"/>
  </si>
  <si>
    <t>나. 이동시간 :</t>
    <phoneticPr fontId="1" type="noConversion"/>
  </si>
  <si>
    <t xml:space="preserve">다. 점검시간 : </t>
    <phoneticPr fontId="1" type="noConversion"/>
  </si>
  <si>
    <t>등부표 설치현장</t>
    <phoneticPr fontId="1" type="noConversion"/>
  </si>
  <si>
    <t xml:space="preserve">  - 등부표 설치현장까지 이동거리(왕복) : </t>
    <phoneticPr fontId="1" type="noConversion"/>
  </si>
  <si>
    <t>3. 등부표/부표 이동설치(좌표이탈, 유실 등) : 작업수행 시간은</t>
    <phoneticPr fontId="1" type="noConversion"/>
  </si>
  <si>
    <t>Hr(반일)적용</t>
    <phoneticPr fontId="1" type="noConversion"/>
  </si>
  <si>
    <t>12V-5A</t>
  </si>
  <si>
    <t>V.C.T 6㎟ s.q 2C</t>
  </si>
  <si>
    <t>Φ38용</t>
  </si>
  <si>
    <t>등부표 표체 샌드(쇼트)블라스트</t>
    <phoneticPr fontId="1" type="noConversion"/>
  </si>
  <si>
    <t>1. 월간점검 :</t>
    <phoneticPr fontId="1" type="noConversion"/>
  </si>
  <si>
    <t>1. 월간점검</t>
    <phoneticPr fontId="1" type="noConversion"/>
  </si>
  <si>
    <t>2. 인양점검</t>
    <phoneticPr fontId="1" type="noConversion"/>
  </si>
  <si>
    <t>유/무선 신고접수 시</t>
    <phoneticPr fontId="1" type="noConversion"/>
  </si>
  <si>
    <t>필요시</t>
    <phoneticPr fontId="1" type="noConversion"/>
  </si>
  <si>
    <t>2회/년</t>
    <phoneticPr fontId="1" type="noConversion"/>
  </si>
  <si>
    <t>1회/2년</t>
    <phoneticPr fontId="1" type="noConversion"/>
  </si>
  <si>
    <t>1회/월</t>
    <phoneticPr fontId="1" type="noConversion"/>
  </si>
  <si>
    <t>회</t>
    <phoneticPr fontId="1" type="noConversion"/>
  </si>
  <si>
    <t>회</t>
    <phoneticPr fontId="1" type="noConversion"/>
  </si>
  <si>
    <t>3. 등부표 이동설치(좌표이탈)</t>
    <phoneticPr fontId="1" type="noConversion"/>
  </si>
  <si>
    <t>경비</t>
    <phoneticPr fontId="1" type="noConversion"/>
  </si>
  <si>
    <t>[직접노무비]</t>
    <phoneticPr fontId="1" type="noConversion"/>
  </si>
  <si>
    <t>[기계경비]</t>
    <phoneticPr fontId="1" type="noConversion"/>
  </si>
  <si>
    <t>1. 재 료 비</t>
    <phoneticPr fontId="1" type="noConversion"/>
  </si>
  <si>
    <t>2. 노 무 비</t>
    <phoneticPr fontId="1" type="noConversion"/>
  </si>
  <si>
    <t>3. 경     비</t>
    <phoneticPr fontId="1" type="noConversion"/>
  </si>
  <si>
    <t>기계경비 산출내역</t>
    <phoneticPr fontId="1" type="noConversion"/>
  </si>
  <si>
    <t xml:space="preserve">  가. 기계경비</t>
    <phoneticPr fontId="1" type="noConversion"/>
  </si>
  <si>
    <t>직접노무비 산출내역</t>
    <phoneticPr fontId="1" type="noConversion"/>
  </si>
  <si>
    <t xml:space="preserve">  가. 직접노무비</t>
    <phoneticPr fontId="1" type="noConversion"/>
  </si>
  <si>
    <t>4. 일반관리비</t>
    <phoneticPr fontId="1" type="noConversion"/>
  </si>
  <si>
    <t>5. 이     윤</t>
    <phoneticPr fontId="1" type="noConversion"/>
  </si>
  <si>
    <t>(노무비)의</t>
    <phoneticPr fontId="1" type="noConversion"/>
  </si>
  <si>
    <t>(노무비)의</t>
    <phoneticPr fontId="1" type="noConversion"/>
  </si>
  <si>
    <t>기계경비</t>
    <phoneticPr fontId="1" type="noConversion"/>
  </si>
  <si>
    <t>전력비</t>
    <phoneticPr fontId="1" type="noConversion"/>
  </si>
  <si>
    <t>&lt;직접노무비 산출내역&gt;</t>
    <phoneticPr fontId="1" type="noConversion"/>
  </si>
  <si>
    <t>&lt;기계경비 산출내역&gt;</t>
    <phoneticPr fontId="1" type="noConversion"/>
  </si>
  <si>
    <t>&lt;전력비 산출내역&gt;</t>
    <phoneticPr fontId="1" type="noConversion"/>
  </si>
  <si>
    <t>&lt;참조 3&gt;</t>
    <phoneticPr fontId="1" type="noConversion"/>
  </si>
  <si>
    <t>&lt;참조 2-4&gt;</t>
    <phoneticPr fontId="1" type="noConversion"/>
  </si>
  <si>
    <t>&lt;참조 2-2&gt;</t>
    <phoneticPr fontId="1" type="noConversion"/>
  </si>
  <si>
    <t>&lt;참조 2-1&gt;</t>
    <phoneticPr fontId="1" type="noConversion"/>
  </si>
  <si>
    <t>&lt;참조 2&gt;</t>
    <phoneticPr fontId="1" type="noConversion"/>
  </si>
  <si>
    <t>&lt;참조 1&gt;</t>
    <phoneticPr fontId="1" type="noConversion"/>
  </si>
  <si>
    <t>&lt;참조 1-1&gt;</t>
    <phoneticPr fontId="1" type="noConversion"/>
  </si>
  <si>
    <t>&lt;참조 1-2&gt;</t>
    <phoneticPr fontId="1" type="noConversion"/>
  </si>
  <si>
    <t>&lt;참조 2-1&gt;</t>
    <phoneticPr fontId="1" type="noConversion"/>
  </si>
  <si>
    <t>&lt;참조 2-4&gt;</t>
    <phoneticPr fontId="1" type="noConversion"/>
  </si>
  <si>
    <t>개소당</t>
    <phoneticPr fontId="1" type="noConversion"/>
  </si>
  <si>
    <t>기</t>
    <phoneticPr fontId="1" type="noConversion"/>
  </si>
  <si>
    <t>기</t>
    <phoneticPr fontId="1" type="noConversion"/>
  </si>
  <si>
    <t>주2)설계수량 : 2000년도 정부표준품셈(2000년 감우회 설계용역)에 의거 작성.</t>
    <phoneticPr fontId="1" type="noConversion"/>
  </si>
  <si>
    <t>주3)시공 페인트는 에폭시 또는 우레탄 계열을 적용하고, 페인트 제조자의 시공방법을 준수한다.</t>
    <phoneticPr fontId="1" type="noConversion"/>
  </si>
  <si>
    <t>주4)도장횟수는 하도 1회, 중도 1회, 상도 2회를 기준으로 하며 시공전에 협의한다.</t>
    <phoneticPr fontId="1" type="noConversion"/>
  </si>
  <si>
    <t>주5)『항로표지 기능 및 규격에 관한 기준』의 표준색체 기준을 따라야 함.</t>
    <phoneticPr fontId="1" type="noConversion"/>
  </si>
  <si>
    <t xml:space="preserve">5. 등명기 소등신고 </t>
    <phoneticPr fontId="1" type="noConversion"/>
  </si>
  <si>
    <t>■ 등부표 인양</t>
    <phoneticPr fontId="1" type="noConversion"/>
  </si>
  <si>
    <t>수선하부 및 표체 면적</t>
    <phoneticPr fontId="1" type="noConversion"/>
  </si>
  <si>
    <t xml:space="preserve">   - 상도 설계수량은 (등)부표의 수선하부 및 수선상부 비율에 맞춰 나눔</t>
    <phoneticPr fontId="1" type="noConversion"/>
  </si>
  <si>
    <t>수 량</t>
    <phoneticPr fontId="1" type="noConversion"/>
  </si>
  <si>
    <t>견적4 (D업체)</t>
    <phoneticPr fontId="1" type="noConversion"/>
  </si>
  <si>
    <t>LED-200</t>
    <phoneticPr fontId="1" type="noConversion"/>
  </si>
  <si>
    <t>수선상부 면적</t>
    <phoneticPr fontId="1" type="noConversion"/>
  </si>
  <si>
    <t>등부표(LS-24)</t>
    <phoneticPr fontId="1" type="noConversion"/>
  </si>
  <si>
    <t>가. 예선사용시간</t>
    <phoneticPr fontId="1" type="noConversion"/>
  </si>
  <si>
    <t>일 소요</t>
    <phoneticPr fontId="1" type="noConversion"/>
  </si>
  <si>
    <t xml:space="preserve">  - 등부표 :</t>
    <phoneticPr fontId="1" type="noConversion"/>
  </si>
  <si>
    <t>&lt;이동거리&gt;</t>
    <phoneticPr fontId="1" type="noConversion"/>
  </si>
  <si>
    <t>GPS동기점멸시스템용
(LED-200)</t>
    <phoneticPr fontId="1" type="noConversion"/>
  </si>
  <si>
    <t>1. 경인지역본부-6476('10.08.04.)"등부표 위탁용역 설계 표준화 관련 회의록 송부"</t>
    <phoneticPr fontId="1" type="noConversion"/>
  </si>
  <si>
    <t xml:space="preserve">  - 등부표 운반비(육상)는 운반거리와 관련된 설계변경은 없음</t>
    <phoneticPr fontId="1" type="noConversion"/>
  </si>
  <si>
    <t>2. 인양점검 :</t>
    <phoneticPr fontId="1" type="noConversion"/>
  </si>
  <si>
    <t>&lt;참조 2-4&gt;</t>
    <phoneticPr fontId="1" type="noConversion"/>
  </si>
  <si>
    <t xml:space="preserve">&lt;참조 2-4&gt; </t>
    <phoneticPr fontId="1" type="noConversion"/>
  </si>
  <si>
    <t>인양점검 특수경우 발생시 
실적정산(참조 3)</t>
    <phoneticPr fontId="1" type="noConversion"/>
  </si>
  <si>
    <t>천원</t>
    <phoneticPr fontId="1" type="noConversion"/>
  </si>
  <si>
    <t>1. 재 료 비</t>
    <phoneticPr fontId="1" type="noConversion"/>
  </si>
  <si>
    <t xml:space="preserve">  나. 간접노무비</t>
    <phoneticPr fontId="1" type="noConversion"/>
  </si>
  <si>
    <t>(직접노무비)의</t>
    <phoneticPr fontId="1" type="noConversion"/>
  </si>
  <si>
    <t xml:space="preserve"> 노무비 합계</t>
    <phoneticPr fontId="1" type="noConversion"/>
  </si>
  <si>
    <t xml:space="preserve">  나. 산재보험료</t>
    <phoneticPr fontId="1" type="noConversion"/>
  </si>
  <si>
    <t xml:space="preserve">  다. 고용보험료</t>
    <phoneticPr fontId="1" type="noConversion"/>
  </si>
  <si>
    <t>용 역 비, 공 사 비 총 괄 표</t>
    <phoneticPr fontId="1" type="noConversion"/>
  </si>
  <si>
    <t>용역 및 공사원가</t>
    <phoneticPr fontId="1" type="noConversion"/>
  </si>
  <si>
    <t>용역</t>
    <phoneticPr fontId="1" type="noConversion"/>
  </si>
  <si>
    <t>공사</t>
    <phoneticPr fontId="1" type="noConversion"/>
  </si>
  <si>
    <t xml:space="preserve">  라. 산업안전보건관리비</t>
    <phoneticPr fontId="1" type="noConversion"/>
  </si>
  <si>
    <t>이          윤</t>
    <phoneticPr fontId="1" type="noConversion"/>
  </si>
  <si>
    <t>인 양 점 검 공 사 총 괄 내 역 서</t>
    <phoneticPr fontId="1" type="noConversion"/>
  </si>
  <si>
    <t>월 간 점 검 용 역 총 괄 내 역 서</t>
    <phoneticPr fontId="1" type="noConversion"/>
  </si>
  <si>
    <t>(재료비+직접노무비)의</t>
    <phoneticPr fontId="1" type="noConversion"/>
  </si>
  <si>
    <t>&lt;도급자관급 없음&gt;</t>
    <phoneticPr fontId="1" type="noConversion"/>
  </si>
  <si>
    <t>&lt;50억 미만 토목공사요율&gt;</t>
    <phoneticPr fontId="1" type="noConversion"/>
  </si>
  <si>
    <t xml:space="preserve"> </t>
    <phoneticPr fontId="54" type="noConversion"/>
  </si>
  <si>
    <r>
      <t>제</t>
    </r>
    <r>
      <rPr>
        <sz val="11"/>
        <color theme="1"/>
        <rFont val="맑은 고딕"/>
        <family val="2"/>
        <charset val="129"/>
        <scheme val="minor"/>
      </rPr>
      <t>2호</t>
    </r>
    <phoneticPr fontId="54" type="noConversion"/>
  </si>
  <si>
    <t>1. 여비산출</t>
    <phoneticPr fontId="54" type="noConversion"/>
  </si>
  <si>
    <t>&lt;참조4 기타경비 산출&gt;</t>
    <phoneticPr fontId="1" type="noConversion"/>
  </si>
  <si>
    <t>Day</t>
    <phoneticPr fontId="1" type="noConversion"/>
  </si>
  <si>
    <t>&lt;월간점검 재료비 반영&gt;</t>
    <phoneticPr fontId="1" type="noConversion"/>
  </si>
  <si>
    <t>3. 등부표 이동설치(좌표이탈)</t>
    <phoneticPr fontId="1" type="noConversion"/>
  </si>
  <si>
    <t>3. 체인 점검 및 교정</t>
    <phoneticPr fontId="1" type="noConversion"/>
  </si>
  <si>
    <t>4. 침추 점검 및 교정</t>
    <phoneticPr fontId="1" type="noConversion"/>
  </si>
  <si>
    <t>산재보험료,고용보험료</t>
    <phoneticPr fontId="1" type="noConversion"/>
  </si>
  <si>
    <t>■ 등부표 이동설치(좌표이탈)</t>
    <phoneticPr fontId="1" type="noConversion"/>
  </si>
  <si>
    <t>개소당</t>
    <phoneticPr fontId="1" type="noConversion"/>
  </si>
  <si>
    <t>참조3 기타사항시 
실적정산
※ 인양점검 공사</t>
    <phoneticPr fontId="1" type="noConversion"/>
  </si>
  <si>
    <t>참조3 기타사항시 
실적정산
※ 인양점검 공사</t>
    <phoneticPr fontId="1" type="noConversion"/>
  </si>
  <si>
    <t>※ 월간점검 용역</t>
    <phoneticPr fontId="1" type="noConversion"/>
  </si>
  <si>
    <t xml:space="preserve">  라. 전력비</t>
    <phoneticPr fontId="1" type="noConversion"/>
  </si>
  <si>
    <t>1. 기타경비 산출서</t>
    <phoneticPr fontId="54" type="noConversion"/>
  </si>
  <si>
    <t>5. 설치작업</t>
    <phoneticPr fontId="1" type="noConversion"/>
  </si>
  <si>
    <t>6. 위치 측정</t>
    <phoneticPr fontId="1" type="noConversion"/>
  </si>
  <si>
    <t>2. 등부표 좌표 점검 및 교정</t>
    <phoneticPr fontId="1" type="noConversion"/>
  </si>
  <si>
    <t xml:space="preserve">   가. 부식 상태</t>
    <phoneticPr fontId="1" type="noConversion"/>
  </si>
  <si>
    <t xml:space="preserve">   나. 중량 점검</t>
    <phoneticPr fontId="1" type="noConversion"/>
  </si>
  <si>
    <t>※ 인양점검공사 공사기간 1개월 미만으로 건강보험료, 연금보험료, 노인장기 요양보험료 제외 반영</t>
    <phoneticPr fontId="1" type="noConversion"/>
  </si>
  <si>
    <t>※ 월간점검 실 용역기간 1개월 미만으로 건강보험료, 연금보험료, 노인장기 요양보험료 제외 반영</t>
    <phoneticPr fontId="1" type="noConversion"/>
  </si>
  <si>
    <r>
      <t xml:space="preserve">등 </t>
    </r>
    <r>
      <rPr>
        <sz val="11"/>
        <rFont val="맑은 고딕"/>
        <family val="2"/>
        <charset val="129"/>
        <scheme val="minor"/>
      </rPr>
      <t xml:space="preserve"> 급</t>
    </r>
    <phoneticPr fontId="54" type="noConversion"/>
  </si>
  <si>
    <r>
      <t xml:space="preserve">일 </t>
    </r>
    <r>
      <rPr>
        <sz val="11"/>
        <rFont val="맑은 고딕"/>
        <family val="2"/>
        <charset val="129"/>
        <scheme val="minor"/>
      </rPr>
      <t xml:space="preserve"> 비(a)</t>
    </r>
    <phoneticPr fontId="54" type="noConversion"/>
  </si>
  <si>
    <r>
      <t xml:space="preserve">식 </t>
    </r>
    <r>
      <rPr>
        <sz val="11"/>
        <rFont val="맑은 고딕"/>
        <family val="2"/>
        <charset val="129"/>
        <scheme val="minor"/>
      </rPr>
      <t xml:space="preserve"> 비(c)</t>
    </r>
    <phoneticPr fontId="54" type="noConversion"/>
  </si>
  <si>
    <r>
      <t>금액(</t>
    </r>
    <r>
      <rPr>
        <sz val="11"/>
        <rFont val="맑은 고딕"/>
        <family val="2"/>
        <charset val="129"/>
        <scheme val="minor"/>
      </rPr>
      <t>a+b+c)</t>
    </r>
    <phoneticPr fontId="54" type="noConversion"/>
  </si>
  <si>
    <t>월간점검일 24개월(1회/월)</t>
    <phoneticPr fontId="1" type="noConversion"/>
  </si>
  <si>
    <t xml:space="preserve">  마. 출장비</t>
    <phoneticPr fontId="1" type="noConversion"/>
  </si>
  <si>
    <t xml:space="preserve">  마. 기타경비</t>
    <phoneticPr fontId="1" type="noConversion"/>
  </si>
  <si>
    <r>
      <t>교</t>
    </r>
    <r>
      <rPr>
        <sz val="11"/>
        <rFont val="맑은 고딕"/>
        <family val="2"/>
        <charset val="129"/>
      </rPr>
      <t xml:space="preserve"> </t>
    </r>
    <r>
      <rPr>
        <sz val="11"/>
        <rFont val="돋움"/>
        <family val="3"/>
        <charset val="129"/>
      </rPr>
      <t>통</t>
    </r>
    <r>
      <rPr>
        <sz val="11"/>
        <rFont val="맑은 고딕"/>
        <family val="2"/>
        <charset val="129"/>
      </rPr>
      <t xml:space="preserve"> </t>
    </r>
    <r>
      <rPr>
        <sz val="11"/>
        <rFont val="돋움"/>
        <family val="3"/>
        <charset val="129"/>
      </rPr>
      <t>비(</t>
    </r>
    <r>
      <rPr>
        <sz val="11"/>
        <rFont val="맑은 고딕"/>
        <family val="2"/>
        <charset val="129"/>
        <scheme val="minor"/>
      </rPr>
      <t>b)</t>
    </r>
    <phoneticPr fontId="54" type="noConversion"/>
  </si>
  <si>
    <t>간접재료비 산출내역</t>
    <phoneticPr fontId="1" type="noConversion"/>
  </si>
  <si>
    <t>[간접재료비]</t>
    <phoneticPr fontId="1" type="noConversion"/>
  </si>
  <si>
    <t>직접재료비 산출내역</t>
    <phoneticPr fontId="1" type="noConversion"/>
  </si>
  <si>
    <t xml:space="preserve"> 나. 간접재료비</t>
    <phoneticPr fontId="1" type="noConversion"/>
  </si>
  <si>
    <t xml:space="preserve"> 가. 직접재료비</t>
    <phoneticPr fontId="1" type="noConversion"/>
  </si>
  <si>
    <t xml:space="preserve">  가. 직접재료비</t>
    <phoneticPr fontId="1" type="noConversion"/>
  </si>
  <si>
    <t xml:space="preserve">  나. 간접재료비</t>
    <phoneticPr fontId="1" type="noConversion"/>
  </si>
  <si>
    <t>재료비 합계</t>
    <phoneticPr fontId="1" type="noConversion"/>
  </si>
  <si>
    <t>&lt;간접재료비 산출내역&gt;</t>
    <phoneticPr fontId="1" type="noConversion"/>
  </si>
  <si>
    <t>&lt;간접재료비 산출내역&gt;</t>
    <phoneticPr fontId="1" type="noConversion"/>
  </si>
  <si>
    <t>기타경비
(출장비 등)</t>
    <phoneticPr fontId="1" type="noConversion"/>
  </si>
  <si>
    <t>&lt;50억미만 토목공사 요율&gt;</t>
    <phoneticPr fontId="1" type="noConversion"/>
  </si>
  <si>
    <t>직접재료비</t>
    <phoneticPr fontId="1" type="noConversion"/>
  </si>
  <si>
    <t>간접재료비</t>
    <phoneticPr fontId="1" type="noConversion"/>
  </si>
  <si>
    <t>기타사항 발생시 실적정산 (참조 4)</t>
  </si>
  <si>
    <t>6. 단위절사</t>
    <phoneticPr fontId="1" type="noConversion"/>
  </si>
  <si>
    <t>6. 단위절사</t>
    <phoneticPr fontId="1" type="noConversion"/>
  </si>
  <si>
    <t>&lt;인양점검 재료비 반영&gt;</t>
    <phoneticPr fontId="1" type="noConversion"/>
  </si>
  <si>
    <t>인천지역본부</t>
    <phoneticPr fontId="1" type="noConversion"/>
  </si>
  <si>
    <t>※ 교통비는 서울 ⇔ 인천 왕복 요금 기준</t>
    <phoneticPr fontId="54" type="noConversion"/>
  </si>
  <si>
    <t>187 kW</t>
    <phoneticPr fontId="1" type="noConversion"/>
  </si>
  <si>
    <t>9030-0025</t>
    <phoneticPr fontId="1" type="noConversion"/>
  </si>
  <si>
    <t>인 천 항</t>
    <phoneticPr fontId="1" type="noConversion"/>
  </si>
  <si>
    <t>등부표 설치현장
(16.05km)</t>
    <phoneticPr fontId="1" type="noConversion"/>
  </si>
  <si>
    <t>(10.00km)</t>
    <phoneticPr fontId="1" type="noConversion"/>
  </si>
  <si>
    <t xml:space="preserve">  - 등부표 점검 시(인천해저배관길이(16.05km) 왕복) :</t>
    <phoneticPr fontId="1" type="noConversion"/>
  </si>
  <si>
    <t>부표</t>
    <phoneticPr fontId="1" type="noConversion"/>
  </si>
  <si>
    <t xml:space="preserve">  - 부표 :</t>
    <phoneticPr fontId="1" type="noConversion"/>
  </si>
  <si>
    <t>(인천항 기준)</t>
    <phoneticPr fontId="1" type="noConversion"/>
  </si>
  <si>
    <t>■ 부표 점검</t>
  </si>
  <si>
    <t>1. 등부표체 점검 및 교정</t>
  </si>
  <si>
    <t xml:space="preserve">   가. 홀수 상태</t>
  </si>
  <si>
    <t>■ 부표 인양</t>
    <phoneticPr fontId="1" type="noConversion"/>
  </si>
  <si>
    <t>2. 등부표체 점검</t>
  </si>
  <si>
    <t>3. 체인 점검 및 교정</t>
  </si>
  <si>
    <t>4. 침추 점검 및 교정</t>
  </si>
  <si>
    <t>5. 설치작업</t>
  </si>
  <si>
    <t>6. 위치 측정</t>
  </si>
  <si>
    <t>2. 부표점검</t>
    <phoneticPr fontId="1" type="noConversion"/>
  </si>
  <si>
    <t>4. 부표 인양</t>
    <phoneticPr fontId="1" type="noConversion"/>
  </si>
  <si>
    <t>3. 등부표 인양</t>
    <phoneticPr fontId="1" type="noConversion"/>
  </si>
  <si>
    <t>5. 등부표 이동설치(좌표이탈)</t>
    <phoneticPr fontId="1" type="noConversion"/>
  </si>
  <si>
    <t>부표 점검</t>
  </si>
  <si>
    <t>50ton</t>
    <phoneticPr fontId="1" type="noConversion"/>
  </si>
  <si>
    <t>부표 인양</t>
  </si>
  <si>
    <t>부표(US-1700)</t>
    <phoneticPr fontId="1" type="noConversion"/>
  </si>
  <si>
    <t>자재조서 - 15</t>
    <phoneticPr fontId="1" type="noConversion"/>
  </si>
  <si>
    <t>등부표</t>
  </si>
  <si>
    <t>LL-2400</t>
  </si>
  <si>
    <t>등부표 상부철탑 (제작,도장 및 교체설치 포함)</t>
    <phoneticPr fontId="1" type="noConversion"/>
  </si>
  <si>
    <t>LL-2400</t>
    <phoneticPr fontId="1" type="noConversion"/>
  </si>
  <si>
    <t>US-1700</t>
    <phoneticPr fontId="1" type="noConversion"/>
  </si>
  <si>
    <t>부표 표체 샌드(쇼트)블라스트</t>
    <phoneticPr fontId="1" type="noConversion"/>
  </si>
  <si>
    <t>US-1700</t>
  </si>
  <si>
    <t>등부표 도색(녹막이 1회, 에폭시2회)</t>
  </si>
  <si>
    <t>부표 도색(녹막이 1회, 에폭시2회)</t>
    <phoneticPr fontId="1" type="noConversion"/>
  </si>
  <si>
    <t>침추</t>
  </si>
  <si>
    <t>4ton</t>
  </si>
  <si>
    <t>등부표 운반(인천항↔공장, 왕복)</t>
    <phoneticPr fontId="1" type="noConversion"/>
  </si>
  <si>
    <t>1기 운반(인천지역내)</t>
    <phoneticPr fontId="1" type="noConversion"/>
  </si>
  <si>
    <t>자재조서 - 14</t>
    <phoneticPr fontId="1" type="noConversion"/>
  </si>
  <si>
    <t>부표 도색</t>
    <phoneticPr fontId="1" type="noConversion"/>
  </si>
  <si>
    <t>자재조서 - 17</t>
  </si>
  <si>
    <t>자재조서 - 23</t>
    <phoneticPr fontId="1" type="noConversion"/>
  </si>
  <si>
    <t>4. 부표 이동설치(좌표이탈)</t>
  </si>
  <si>
    <t>5. 관할청 지도점검</t>
    <phoneticPr fontId="1" type="noConversion"/>
  </si>
  <si>
    <t>6. 감독원 긴급점검</t>
    <phoneticPr fontId="1" type="noConversion"/>
  </si>
  <si>
    <t>7. 등명기 소등신고/복구</t>
    <phoneticPr fontId="1" type="noConversion"/>
  </si>
  <si>
    <t>회</t>
    <phoneticPr fontId="1" type="noConversion"/>
  </si>
  <si>
    <t>자재조서 - 16</t>
    <phoneticPr fontId="1" type="noConversion"/>
  </si>
  <si>
    <t>개소당</t>
    <phoneticPr fontId="1" type="noConversion"/>
  </si>
  <si>
    <t>표체운반(인천항⇔공장)</t>
    <phoneticPr fontId="1" type="noConversion"/>
  </si>
  <si>
    <t>부표 인양</t>
    <phoneticPr fontId="1" type="noConversion"/>
  </si>
  <si>
    <t>5. 부표 이동설치(좌표이탈)</t>
    <phoneticPr fontId="1" type="noConversion"/>
  </si>
  <si>
    <t>■ 부표 이동설치(좌표이탈)</t>
    <phoneticPr fontId="1" type="noConversion"/>
  </si>
  <si>
    <t>2. 체인 점검 및 교정</t>
    <phoneticPr fontId="1" type="noConversion"/>
  </si>
  <si>
    <t>3. 침추 점검 및 교정</t>
    <phoneticPr fontId="1" type="noConversion"/>
  </si>
  <si>
    <t>4. 설치작업</t>
    <phoneticPr fontId="1" type="noConversion"/>
  </si>
  <si>
    <t>5. 위치 측정</t>
    <phoneticPr fontId="1" type="noConversion"/>
  </si>
  <si>
    <t>주1) 인천항으로부터 불가피하게 인양장비를 사용 할 수 없을 경우, 발주자와 협의 후 인접항으로부터 인양장비를 사용하며, 사용증빙자료를 제출하여 실적정산할 수 있음</t>
    <phoneticPr fontId="1" type="noConversion"/>
  </si>
  <si>
    <t>■ 등부표(LL-24) 도장단가</t>
    <phoneticPr fontId="1" type="noConversion"/>
  </si>
  <si>
    <t>KCI ZINC 1000(H)</t>
    <phoneticPr fontId="1" type="noConversion"/>
  </si>
  <si>
    <t>KCI Edmarine ECO(H)</t>
    <phoneticPr fontId="1" type="noConversion"/>
  </si>
  <si>
    <t>코라멜에나멜RT546</t>
    <phoneticPr fontId="1" type="noConversion"/>
  </si>
  <si>
    <t>코마린 A/F 744</t>
    <phoneticPr fontId="1" type="noConversion"/>
  </si>
  <si>
    <t>아크릴우레탄HB</t>
    <phoneticPr fontId="1" type="noConversion"/>
  </si>
  <si>
    <t>노루씰 #6000 PUTTY</t>
    <phoneticPr fontId="1" type="noConversion"/>
  </si>
  <si>
    <t>■ 부표(US-1700) 도장단가</t>
    <phoneticPr fontId="1" type="noConversion"/>
  </si>
  <si>
    <t>주1)산출근거 : 『표준형부표 제작 및 품질관리에 관한 기준』 [별표1] 표준부표(강재) 제작 (기본)시방서 제 13조 "마"항</t>
    <phoneticPr fontId="1" type="noConversion"/>
  </si>
  <si>
    <t>■ 등부표(LL-24)</t>
    <phoneticPr fontId="1" type="noConversion"/>
  </si>
  <si>
    <t>등명기/리플렉터설치대</t>
  </si>
  <si>
    <t xml:space="preserve">(0.63 x 0.63 x 4) + (0.4 x 0.4 x 2) + (0.08 x 0.08 x 3.14 x 0.56) </t>
  </si>
  <si>
    <t>(0.822 + 1.086) x 0.825/2 x 2면 x 4개</t>
    <phoneticPr fontId="1" type="noConversion"/>
  </si>
  <si>
    <t>철탑 수평 보강재</t>
  </si>
  <si>
    <t>[0.05 x (2.228 + 3.008 + 4.344 + 5.452)] x 4</t>
    <phoneticPr fontId="1" type="noConversion"/>
  </si>
  <si>
    <t>0.065 x 3.15 x 4 x 4</t>
    <phoneticPr fontId="1" type="noConversion"/>
  </si>
  <si>
    <t>0.05 x 1.49 x 6 x 4</t>
    <phoneticPr fontId="1" type="noConversion"/>
  </si>
  <si>
    <t>0.065 x 0.375 x 4 x 4</t>
  </si>
  <si>
    <t>논슬립바</t>
  </si>
  <si>
    <t>0.01 x 0.6 x 16</t>
  </si>
  <si>
    <t>리플렉터중앙관</t>
  </si>
  <si>
    <t>2 x 3.14 x 0.075 x 0.546</t>
  </si>
  <si>
    <t>핸드레일</t>
  </si>
  <si>
    <t>2 x 3.14 x 0.021 x 5.024</t>
  </si>
  <si>
    <t>2 x 3.14 x 0.021 x 0.566</t>
  </si>
  <si>
    <t>공기순환관</t>
  </si>
  <si>
    <t>2 x 3.14 x 0.021 x (3.759 + 4.252)</t>
  </si>
  <si>
    <t>해치볼트걸이</t>
  </si>
  <si>
    <t>{(0.135 x 0.06) - (0.046 x 0.022)} x 4</t>
  </si>
  <si>
    <t>맨홀볼트접합판</t>
  </si>
  <si>
    <t>{[(3.14 x 0.6 x 0.51) - (3.14 x 0.47 x 0.373)] / 4 - (0.1 x 0.1 x 3.14 x 0.18)}</t>
    <phoneticPr fontId="1" type="noConversion"/>
  </si>
  <si>
    <t>인양고리</t>
  </si>
  <si>
    <t>(0.28 x 0.18 - 0.02 x 0.02 x 2 - 0.025 x 0.025 x 3.14 x 2) x 4</t>
  </si>
  <si>
    <t>0.718 x 0.718</t>
  </si>
  <si>
    <t>리플렉터취부판</t>
  </si>
  <si>
    <t>[(0.55 x 0.55) - (0.08 x 0.08 x 3.14)]</t>
  </si>
  <si>
    <t>등명기취부판</t>
  </si>
  <si>
    <t>{0.4 x 0.4 - (0.05 x 0.05 x 2 + 0.05 x 0.05 x 3.14)}</t>
  </si>
  <si>
    <t>리플렉터결합판</t>
  </si>
  <si>
    <t>(0.4 x 0.4 x 3.14 - 0.08 x 0.08 x 3.14) x 2</t>
    <phoneticPr fontId="1" type="noConversion"/>
  </si>
  <si>
    <t>철탑연결용더블링판</t>
  </si>
  <si>
    <t>0.1 x 0.1 x 3.14 x 4</t>
  </si>
  <si>
    <t>철탑고정재</t>
  </si>
  <si>
    <t>0.166 x 0.25 x 4</t>
  </si>
  <si>
    <t>축전지함코밍</t>
  </si>
  <si>
    <t>2 x 3.14 x 0.35 x 0.224</t>
  </si>
  <si>
    <t>표체상판</t>
  </si>
  <si>
    <t>{[3.14 x (1.13 x 1.13 - 0.399 x 0.399)] + [2 x 3.14 x 1.2 x 0.175] - [(0.373 x 0.470 x 3.14) / 4]</t>
  </si>
  <si>
    <t>맨홀커버</t>
  </si>
  <si>
    <t>[(3.14 x 0.51 x 0.61) / 4]</t>
  </si>
  <si>
    <t>2 x 3.14 x 1.2 x 0.76</t>
  </si>
  <si>
    <t>0.05 x 3.495 x 1 x 4</t>
  </si>
  <si>
    <t>해치강판</t>
  </si>
  <si>
    <t>(0.75 x 0.75 - 0.0059 x 4)</t>
  </si>
  <si>
    <t>해양전지판지지대</t>
  </si>
  <si>
    <t>[(0.05 x 0.233) + (0.05 x 0.147 x 8)] x 4</t>
  </si>
  <si>
    <t>해치보강재</t>
  </si>
  <si>
    <t>0.05 x 0.953 x 2 x 4</t>
  </si>
  <si>
    <t>0.05 x 2.63 x 2</t>
  </si>
  <si>
    <t>2 x 3.14 x 0.0095 x 0.3 x 9</t>
  </si>
  <si>
    <t>2 x 3.14 x 0.0095 x 0.5 x 4</t>
  </si>
  <si>
    <t>해치손잡이</t>
  </si>
  <si>
    <t>2 x 3.14 x 0.0090 x 0.4</t>
  </si>
  <si>
    <t>계류고리</t>
  </si>
  <si>
    <t>(0.37 x 0.18 - 0.02 x 0.02 x 2) x 2</t>
  </si>
  <si>
    <t>2 x 3.14 x 1.2 x 1.0</t>
  </si>
  <si>
    <t>표체하판</t>
  </si>
  <si>
    <t>{[3.14 x (1.13 x 1.13 - 0.509 x 0.509)] + [2 x 3.14 x 1.2 x 0.175]}</t>
  </si>
  <si>
    <t>0.61 x 3.14 x 2.3</t>
  </si>
  <si>
    <t>미통상부연결용브라켓</t>
  </si>
  <si>
    <t>(0.2 x 0.4 - 0.34 x 0.16 / 2) x 8 x 2</t>
  </si>
  <si>
    <t>0.1 x 0.1 / 2 x 16 x 2</t>
  </si>
  <si>
    <t>방향타판</t>
  </si>
  <si>
    <t>{(0.5 x 0.5) + (0.047 x 0.213 / 2) - (0.1 x 0.1 - 0.1 x 0.1 x 3.14 / 4)} x 2</t>
  </si>
  <si>
    <t>[(0.43 x 0.43 x 3.14) - (0.303 x 0.303 x 3.14)] x 2</t>
  </si>
  <si>
    <t xml:space="preserve"> [3.14 x (0.45 x 0.45 - 0.3125 x 0.3125)] x 7</t>
  </si>
  <si>
    <t>0.509 x 0.509 x 3.14</t>
  </si>
  <si>
    <t>표체 측면</t>
  </si>
  <si>
    <t>2 x 3.14 x 1.2 x 1.76</t>
  </si>
  <si>
    <t>{[3.14 x (1.13 x 1.13 - 0.399 x 0.399)} + [2 x 3.14 x 1.2 x 0.15] - [(0.373 x 0.47 x 3.14) / 4]</t>
  </si>
  <si>
    <t xml:space="preserve">{[3.14 x (1.13 x 1.13 - 0.509 x 0.509)] + [2 x 3.14 x 1.2 x 0.15]} </t>
  </si>
  <si>
    <t>내통</t>
  </si>
  <si>
    <t>(2 x 0.5 x 3.14 x 2.254 x 2) + (0.509 x 0.509 x 3.14)</t>
  </si>
  <si>
    <t>축전지함가이드판</t>
  </si>
  <si>
    <t>{0.21 x 0.06 x 4 + (0.264 + 0.21) x 0.034 x 4 / 2} x 6</t>
  </si>
  <si>
    <t>(0.5 x 0.5 x 3.14 - 0.22 x 0.22 x 6) x 2</t>
  </si>
  <si>
    <t>축전지삽입유도관</t>
  </si>
  <si>
    <t>0.05 x 0.22 x 4 x 6</t>
  </si>
  <si>
    <t>0.05 x 1 x 2 x 4</t>
  </si>
  <si>
    <t>축전지함하판</t>
  </si>
  <si>
    <t>0.05 x 7.479 x 2 x 4</t>
  </si>
  <si>
    <t>0.5 x 0.5 x 3.14</t>
  </si>
  <si>
    <t>■ 부표(US-1700)</t>
    <phoneticPr fontId="1" type="noConversion"/>
  </si>
  <si>
    <t>부표상부상판</t>
  </si>
  <si>
    <t>d.1312,6T</t>
  </si>
  <si>
    <t xml:space="preserve">(3.14*0.656*0.656) </t>
    <phoneticPr fontId="1" type="noConversion"/>
  </si>
  <si>
    <t>부표상판수평보강재</t>
  </si>
  <si>
    <t>65×1288×6T</t>
  </si>
  <si>
    <t>0.0065*1.280</t>
    <phoneticPr fontId="1" type="noConversion"/>
  </si>
  <si>
    <t>부표상부측 판</t>
  </si>
  <si>
    <t>d.1300×1500×6T</t>
  </si>
  <si>
    <t xml:space="preserve">2*3.14*0.65*1.56 </t>
    <phoneticPr fontId="1" type="noConversion"/>
  </si>
  <si>
    <t>부표측판수직보강재</t>
  </si>
  <si>
    <t>A65×1494×6T</t>
  </si>
  <si>
    <t>0.0765*3.14*1.494*4</t>
  </si>
  <si>
    <t>표체내부수평보강재</t>
  </si>
  <si>
    <t>A65×d.1700×6T</t>
  </si>
  <si>
    <t>0.0765*3.14*1.7*2</t>
  </si>
  <si>
    <t>d.1700,9T</t>
  </si>
  <si>
    <t>(3.14*0.85*0.85)</t>
  </si>
  <si>
    <t>1500×5338,9T</t>
  </si>
  <si>
    <t xml:space="preserve">2*3.14*0.85*1.5 </t>
    <phoneticPr fontId="1" type="noConversion"/>
  </si>
  <si>
    <t>표체경사판</t>
  </si>
  <si>
    <t>d.1700,d.1000,9T</t>
  </si>
  <si>
    <t xml:space="preserve">(3.14*1.3*1.3-3.14*0.509*0.509) </t>
    <phoneticPr fontId="1" type="noConversion"/>
  </si>
  <si>
    <t>측판 링 보강재</t>
  </si>
  <si>
    <t>60×5338,6T</t>
  </si>
  <si>
    <t>3.14*1.7*0.06</t>
  </si>
  <si>
    <t>미통연결브라켓</t>
  </si>
  <si>
    <t>140×200,10T</t>
  </si>
  <si>
    <t xml:space="preserve">(0.14*0.2-0.18*0.12/2)*8 </t>
    <phoneticPr fontId="1" type="noConversion"/>
  </si>
  <si>
    <t>d.820×d470×92</t>
  </si>
  <si>
    <t>중추고정원판</t>
  </si>
  <si>
    <t>d717×d460,6T</t>
  </si>
  <si>
    <t xml:space="preserve">(3.14*1.3*1.3-3.14*0.509*0.509)*2 </t>
    <phoneticPr fontId="1" type="noConversion"/>
  </si>
  <si>
    <t>미통하판</t>
  </si>
  <si>
    <t>d.457,12T</t>
  </si>
  <si>
    <t>(3.14*0.2285*0.2285)</t>
  </si>
  <si>
    <t>중추고정용브라켓</t>
  </si>
  <si>
    <t>100×100,10T</t>
  </si>
  <si>
    <t xml:space="preserve">(0.1*0.1/2)*16 </t>
    <phoneticPr fontId="1" type="noConversion"/>
  </si>
  <si>
    <t>d.1000,12T</t>
  </si>
  <si>
    <t>(3.14*0.5*0.5)</t>
  </si>
  <si>
    <t>미통측판</t>
  </si>
  <si>
    <t>1000×1435,9T</t>
  </si>
  <si>
    <t xml:space="preserve">(3.14*0.457*1) </t>
    <phoneticPr fontId="1" type="noConversion"/>
  </si>
  <si>
    <t>4. 부표 이동설치(좌표이탈)</t>
    <phoneticPr fontId="1" type="noConversion"/>
  </si>
  <si>
    <t>부표</t>
  </si>
  <si>
    <t xml:space="preserve"> 경비 합계</t>
    <phoneticPr fontId="1" type="noConversion"/>
  </si>
  <si>
    <t>노무비 합계</t>
    <phoneticPr fontId="1" type="noConversion"/>
  </si>
  <si>
    <t>경비 합계</t>
    <phoneticPr fontId="1" type="noConversion"/>
  </si>
  <si>
    <t>관로보전부</t>
    <phoneticPr fontId="1" type="noConversion"/>
  </si>
  <si>
    <t>용 역 명 : 2025~2026년 인천해저배관 사설항로표지 위탁관리용역</t>
    <phoneticPr fontId="1" type="noConversion"/>
  </si>
  <si>
    <t>2025~2026년 인천해저배관 사설항로표지 위탁관리용역</t>
    <phoneticPr fontId="1" type="noConversion"/>
  </si>
  <si>
    <t>- 2025~2026년 인천해저배관 사설항로표지 위탁관리 용역 -</t>
    <phoneticPr fontId="1" type="noConversion"/>
  </si>
  <si>
    <t>2025. 01.</t>
    <phoneticPr fontId="1" type="noConversion"/>
  </si>
  <si>
    <t>100AA</t>
    <phoneticPr fontId="1" type="noConversion"/>
  </si>
  <si>
    <t>주1) 주연료(경유 :  VAT 별도)한국물가협회 물가자료 적용(2025.1월 기준)</t>
    <phoneticPr fontId="1" type="noConversion"/>
  </si>
  <si>
    <t xml:space="preserve">  - 건설표준품셈 7-1-1 예선 운항속도(독항시) : 12.9km/hr</t>
    <phoneticPr fontId="1" type="noConversion"/>
  </si>
  <si>
    <t>물가지 단가</t>
    <phoneticPr fontId="1" type="noConversion"/>
  </si>
  <si>
    <t>16.05*2/12.9=</t>
    <phoneticPr fontId="1" type="noConversion"/>
  </si>
  <si>
    <t xml:space="preserve">  바. 환경보전비</t>
    <phoneticPr fontId="1" type="noConversion"/>
  </si>
  <si>
    <t>(직접공사비)의</t>
    <phoneticPr fontId="1" type="noConversion"/>
  </si>
  <si>
    <t xml:space="preserve">  사. 퇴직공제부금비</t>
    <phoneticPr fontId="1" type="noConversion"/>
  </si>
  <si>
    <t xml:space="preserve">  아. 건설기계대여대금 지급보증액</t>
    <phoneticPr fontId="1" type="noConversion"/>
  </si>
  <si>
    <t>환경보전비</t>
    <phoneticPr fontId="1" type="noConversion"/>
  </si>
  <si>
    <t>퇴직공제부금비</t>
    <phoneticPr fontId="1" type="noConversion"/>
  </si>
  <si>
    <t>건설기계대여대금
지급보증액</t>
    <phoneticPr fontId="1" type="noConversion"/>
  </si>
  <si>
    <t>10*2/12.9 =</t>
    <phoneticPr fontId="1" type="noConversion"/>
  </si>
  <si>
    <t>적용단가
(품목별 최저 단가)</t>
    <phoneticPr fontId="1" type="noConversion"/>
  </si>
  <si>
    <t>공 내 역 서</t>
    <phoneticPr fontId="1" type="noConversion"/>
  </si>
  <si>
    <t xml:space="preserve"> 가. 지급기준 : </t>
    <phoneticPr fontId="5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</si>
</sst>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&quot;용 역 명 : &quot;@"/>
    <numFmt numFmtId="177" formatCode="_-* #,##0.000_-;\-* #,##0.000_-;_-* &quot;-&quot;_-;_-@_-"/>
    <numFmt numFmtId="178" formatCode="\ "/>
    <numFmt numFmtId="179" formatCode="#,##0;[Red]&quot;-&quot;#,##0"/>
    <numFmt numFmtId="180" formatCode="_ * #,##0.00_ ;_ * \-#,##0.00_ ;_ * &quot;-&quot;??_ ;_ @_ "/>
    <numFmt numFmtId="181" formatCode="&quot;SFr.&quot;\ #,##0;&quot;SFr.&quot;\ \-#,##0"/>
    <numFmt numFmtId="182" formatCode="000,000"/>
    <numFmt numFmtId="183" formatCode="0.0%;[Red]\-0.0%"/>
    <numFmt numFmtId="184" formatCode="0.00%;[Red]\-0.00%"/>
    <numFmt numFmtId="185" formatCode="00#,##0"/>
    <numFmt numFmtId="186" formatCode="_ * #,##0_ ;_ * &quot;₩&quot;&quot;₩&quot;&quot;₩&quot;&quot;₩&quot;\-#,##0_ ;_ * &quot;-&quot;_ ;_ @_ "/>
    <numFmt numFmtId="187" formatCode="#,##0.0"/>
    <numFmt numFmtId="188" formatCode="#,##0.#####\ ;[Red]\-#,##0.#####\ "/>
    <numFmt numFmtId="189" formatCode="#,##0\ ;[Red]\-#,##0\ "/>
    <numFmt numFmtId="190" formatCode="#,##0,000"/>
    <numFmt numFmtId="191" formatCode="000\-0000"/>
    <numFmt numFmtId="192" formatCode="#,##0,\+000"/>
    <numFmt numFmtId="193" formatCode="&quot;S&quot;\ #,##0;[Red]\-&quot;S&quot;\ #,##0"/>
    <numFmt numFmtId="194" formatCode="\$&quot;_x000c__x0009__x0001_-)_x0008__x0004__x0000__x0000__x0005__x0002_&quot;;[Red]\(\$#,##0\)"/>
    <numFmt numFmtId="195" formatCode=";;;"/>
    <numFmt numFmtId="196" formatCode="\(&quot;₩&quot;###,##0\)"/>
    <numFmt numFmtId="197" formatCode="&quot;$&quot;#,##0_);[Red]\(&quot;$&quot;#,##0\)"/>
    <numFmt numFmtId="198" formatCode="&quot;₩&quot;#,##0.00;[Red]&quot;₩&quot;&quot;₩&quot;\-#,##0.00"/>
    <numFmt numFmtId="199" formatCode="\(&quot;$&quot;#,##0\);\(&quot;$&quot;#,##0\)"/>
    <numFmt numFmtId="200" formatCode="#,##0.0\ ;\(#,##0.0\);&quot;-&quot;\ "/>
    <numFmt numFmtId="201" formatCode="#,##0.0\ "/>
    <numFmt numFmtId="202" formatCode="General_)"/>
    <numFmt numFmtId="203" formatCode="#,##0\ .0"/>
    <numFmt numFmtId="204" formatCode="#."/>
    <numFmt numFmtId="205" formatCode="0.0_)"/>
    <numFmt numFmtId="206" formatCode="0_ &quot;Cell/ea&quot;"/>
    <numFmt numFmtId="207" formatCode="0_ &quot;ea&quot;"/>
    <numFmt numFmtId="208" formatCode="0_ &quot;Cell&quot;"/>
    <numFmt numFmtId="209" formatCode="0.00\ &quot;kWh/cell&quot;"/>
    <numFmt numFmtId="210" formatCode="0.00\ &quot;원/kWh&quot;"/>
    <numFmt numFmtId="211" formatCode="0.00\ &quot;kWh/년&quot;"/>
    <numFmt numFmtId="212" formatCode="0\ &quot;년&quot;"/>
    <numFmt numFmtId="213" formatCode="#,##0\ &quot;회&quot;"/>
    <numFmt numFmtId="214" formatCode="0.000_);[Red]\(0.000\)"/>
    <numFmt numFmtId="215" formatCode="#,##0_ "/>
    <numFmt numFmtId="216" formatCode="0_);[Red]\(0\)"/>
    <numFmt numFmtId="217" formatCode="_ * #,##0_ ;_ * &quot;₩&quot;&quot;₩&quot;&quot;₩&quot;\-#,##0_ ;_ * &quot;-&quot;_ ;_ @_ "/>
    <numFmt numFmtId="218" formatCode="_ * #,##0.0_ ;_ * &quot;₩&quot;&quot;₩&quot;&quot;₩&quot;\-#,##0.0_ ;_ * &quot;-&quot;_ ;_ @_ "/>
    <numFmt numFmtId="219" formatCode="0.0\ &quot;ℓ/h&quot;"/>
    <numFmt numFmtId="220" formatCode="mm&quot;월&quot;\ dd&quot;일&quot;"/>
    <numFmt numFmtId="221" formatCode="_-&quot;₩&quot;* #,##0.00_-;\-&quot;₩&quot;* #,##0.00_-;_-&quot;₩&quot;* &quot;-&quot;_-;_-@_-"/>
    <numFmt numFmtId="222" formatCode="0.000"/>
    <numFmt numFmtId="223" formatCode="_-* #,##0_-;\-* #,##0_-;_-* &quot;-&quot;??_-;_-@_-"/>
    <numFmt numFmtId="224" formatCode="0.00\ &quot;Hr&quot;"/>
    <numFmt numFmtId="225" formatCode="0.00_ "/>
    <numFmt numFmtId="226" formatCode="0&quot;기&quot;"/>
    <numFmt numFmtId="227" formatCode="General&quot;분/기&quot;"/>
    <numFmt numFmtId="228" formatCode="#,##0&quot;원&quot;"/>
    <numFmt numFmtId="229" formatCode="0.0%"/>
    <numFmt numFmtId="230" formatCode="0.0_ "/>
    <numFmt numFmtId="231" formatCode="#,##0_);[Red]\(#,##0\)"/>
  </numFmts>
  <fonts count="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2"/>
      <name val="바탕체"/>
      <family val="1"/>
      <charset val="129"/>
    </font>
    <font>
      <sz val="10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u/>
      <sz val="10.8"/>
      <color indexed="36"/>
      <name val="바탕체"/>
      <family val="1"/>
      <charset val="129"/>
    </font>
    <font>
      <sz val="11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b/>
      <sz val="9.5"/>
      <name val="Courier"/>
      <family val="3"/>
    </font>
    <font>
      <b/>
      <sz val="9.85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sz val="1"/>
      <color indexed="16"/>
      <name val="Courier"/>
      <family val="3"/>
    </font>
    <font>
      <sz val="8"/>
      <name val="Helv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25"/>
      <color theme="1"/>
      <name val="HY헤드라인M"/>
      <family val="1"/>
      <charset val="129"/>
    </font>
    <font>
      <sz val="35"/>
      <color theme="1"/>
      <name val="HY헤드라인M"/>
      <family val="1"/>
      <charset val="129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3"/>
      <color theme="4" tint="0.59999389629810485"/>
      <name val="맑은 고딕"/>
      <family val="3"/>
      <charset val="129"/>
      <scheme val="minor"/>
    </font>
    <font>
      <sz val="20"/>
      <name val="굴림"/>
      <family val="3"/>
      <charset val="129"/>
    </font>
    <font>
      <b/>
      <sz val="20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2"/>
      <charset val="129"/>
    </font>
    <font>
      <b/>
      <sz val="26"/>
      <color indexed="81"/>
      <name val="돋움"/>
      <family val="3"/>
      <charset val="129"/>
    </font>
    <font>
      <b/>
      <sz val="26"/>
      <color indexed="81"/>
      <name val="Tahoma"/>
      <family val="2"/>
    </font>
    <font>
      <sz val="11"/>
      <color theme="1"/>
      <name val="돋움"/>
      <family val="3"/>
      <charset val="129"/>
    </font>
    <font>
      <sz val="11"/>
      <color theme="0" tint="-0.34998626667073579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159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178" fontId="5" fillId="0" borderId="0" applyFill="0" applyBorder="0" applyProtection="0"/>
    <xf numFmtId="0" fontId="5" fillId="0" borderId="0"/>
    <xf numFmtId="0" fontId="5" fillId="0" borderId="0"/>
    <xf numFmtId="0" fontId="10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5" fillId="0" borderId="21">
      <alignment horizontal="center"/>
    </xf>
    <xf numFmtId="9" fontId="5" fillId="0" borderId="0">
      <protection locked="0"/>
    </xf>
    <xf numFmtId="182" fontId="5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1" fillId="0" borderId="0">
      <protection locked="0"/>
    </xf>
    <xf numFmtId="3" fontId="9" fillId="0" borderId="22">
      <alignment horizontal="center"/>
    </xf>
    <xf numFmtId="0" fontId="11" fillId="0" borderId="0"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16" fillId="0" borderId="2" applyNumberFormat="0" applyFont="0" applyFill="0" applyBorder="0" applyProtection="0">
      <alignment horizontal="distributed"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9" fontId="7" fillId="3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183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0" fontId="3" fillId="0" borderId="0"/>
    <xf numFmtId="183" fontId="16" fillId="0" borderId="0" applyNumberFormat="0" applyFont="0" applyFill="0" applyBorder="0" applyProtection="0">
      <alignment horizontal="centerContinuous" vertical="center"/>
    </xf>
    <xf numFmtId="179" fontId="1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10" fillId="0" borderId="0"/>
    <xf numFmtId="0" fontId="18" fillId="0" borderId="23"/>
    <xf numFmtId="0" fontId="19" fillId="0" borderId="0" applyNumberFormat="0" applyFill="0" applyBorder="0" applyAlignment="0" applyProtection="0">
      <alignment vertical="top"/>
      <protection locked="0"/>
    </xf>
    <xf numFmtId="4" fontId="11" fillId="0" borderId="0">
      <protection locked="0"/>
    </xf>
    <xf numFmtId="185" fontId="5" fillId="0" borderId="0">
      <protection locked="0"/>
    </xf>
    <xf numFmtId="0" fontId="5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16" fillId="0" borderId="0" applyFont="0" applyFill="0" applyBorder="0" applyAlignment="0" applyProtection="0"/>
    <xf numFmtId="186" fontId="10" fillId="0" borderId="2"/>
    <xf numFmtId="187" fontId="5" fillId="3" borderId="0" applyFill="0" applyBorder="0" applyProtection="0">
      <alignment horizontal="right"/>
    </xf>
    <xf numFmtId="38" fontId="16" fillId="0" borderId="0" applyFont="0" applyFill="0" applyBorder="0" applyAlignment="0" applyProtection="0">
      <alignment vertical="center"/>
    </xf>
    <xf numFmtId="188" fontId="16" fillId="0" borderId="0" applyFont="0" applyFill="0" applyBorder="0" applyAlignment="0" applyProtection="0">
      <alignment vertical="center"/>
    </xf>
    <xf numFmtId="189" fontId="16" fillId="0" borderId="0" applyFont="0" applyFill="0" applyBorder="0" applyAlignment="0" applyProtection="0">
      <alignment vertical="center"/>
    </xf>
    <xf numFmtId="177" fontId="20" fillId="0" borderId="2">
      <alignment vertical="center"/>
    </xf>
    <xf numFmtId="0" fontId="5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" fillId="0" borderId="0" applyFont="0" applyFill="0" applyBorder="0" applyAlignment="0" applyProtection="0"/>
    <xf numFmtId="190" fontId="5" fillId="0" borderId="0">
      <protection locked="0"/>
    </xf>
    <xf numFmtId="0" fontId="8" fillId="0" borderId="24">
      <alignment horizontal="center" vertical="center"/>
    </xf>
    <xf numFmtId="0" fontId="8" fillId="0" borderId="24">
      <alignment horizontal="left" vertical="center"/>
    </xf>
    <xf numFmtId="0" fontId="8" fillId="0" borderId="24">
      <alignment vertical="center" textRotation="255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25">
      <protection locked="0"/>
    </xf>
    <xf numFmtId="191" fontId="5" fillId="0" borderId="0">
      <protection locked="0"/>
    </xf>
    <xf numFmtId="192" fontId="5" fillId="0" borderId="0">
      <protection locked="0"/>
    </xf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42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/>
    <xf numFmtId="0" fontId="23" fillId="0" borderId="0"/>
    <xf numFmtId="0" fontId="24" fillId="0" borderId="0"/>
    <xf numFmtId="0" fontId="26" fillId="0" borderId="0"/>
    <xf numFmtId="193" fontId="3" fillId="0" borderId="0" applyFill="0" applyBorder="0" applyAlignment="0"/>
    <xf numFmtId="0" fontId="10" fillId="0" borderId="0"/>
    <xf numFmtId="4" fontId="11" fillId="0" borderId="0">
      <protection locked="0"/>
    </xf>
    <xf numFmtId="38" fontId="9" fillId="0" borderId="0" applyFont="0" applyFill="0" applyBorder="0" applyAlignment="0" applyProtection="0"/>
    <xf numFmtId="194" fontId="3" fillId="0" borderId="0"/>
    <xf numFmtId="180" fontId="10" fillId="0" borderId="0" applyFont="0" applyFill="0" applyBorder="0" applyAlignment="0" applyProtection="0"/>
    <xf numFmtId="195" fontId="20" fillId="0" borderId="0">
      <protection locked="0"/>
    </xf>
    <xf numFmtId="0" fontId="27" fillId="0" borderId="0" applyNumberFormat="0" applyAlignment="0">
      <alignment horizontal="left"/>
    </xf>
    <xf numFmtId="196" fontId="20" fillId="0" borderId="0">
      <protection locked="0"/>
    </xf>
    <xf numFmtId="197" fontId="9" fillId="0" borderId="0" applyFont="0" applyFill="0" applyBorder="0" applyAlignment="0" applyProtection="0"/>
    <xf numFmtId="181" fontId="5" fillId="0" borderId="0" applyFont="0" applyFill="0" applyBorder="0" applyAlignment="0" applyProtection="0"/>
    <xf numFmtId="198" fontId="20" fillId="0" borderId="0">
      <protection locked="0"/>
    </xf>
    <xf numFmtId="199" fontId="3" fillId="0" borderId="0"/>
    <xf numFmtId="0" fontId="11" fillId="0" borderId="0">
      <protection locked="0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00" fontId="3" fillId="0" borderId="0"/>
    <xf numFmtId="0" fontId="28" fillId="0" borderId="0" applyNumberFormat="0" applyAlignment="0">
      <alignment horizontal="left"/>
    </xf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201" fontId="20" fillId="0" borderId="0">
      <protection locked="0"/>
    </xf>
    <xf numFmtId="38" fontId="29" fillId="3" borderId="0" applyNumberFormat="0" applyBorder="0" applyAlignment="0" applyProtection="0"/>
    <xf numFmtId="0" fontId="30" fillId="0" borderId="0">
      <alignment horizontal="left"/>
    </xf>
    <xf numFmtId="0" fontId="13" fillId="0" borderId="14" applyNumberFormat="0" applyAlignment="0" applyProtection="0">
      <alignment horizontal="left" vertical="center"/>
    </xf>
    <xf numFmtId="0" fontId="13" fillId="0" borderId="26">
      <alignment horizontal="left" vertical="center"/>
    </xf>
    <xf numFmtId="0" fontId="11" fillId="0" borderId="0">
      <protection locked="0"/>
    </xf>
    <xf numFmtId="0" fontId="11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10" fontId="29" fillId="3" borderId="2" applyNumberFormat="0" applyBorder="0" applyAlignment="0" applyProtection="0"/>
    <xf numFmtId="202" fontId="31" fillId="0" borderId="0">
      <alignment horizontal="left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2" fillId="0" borderId="1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5" fillId="0" borderId="0"/>
    <xf numFmtId="0" fontId="10" fillId="0" borderId="0"/>
    <xf numFmtId="203" fontId="20" fillId="0" borderId="0">
      <protection locked="0"/>
    </xf>
    <xf numFmtId="10" fontId="10" fillId="0" borderId="0" applyFont="0" applyFill="0" applyBorder="0" applyAlignment="0" applyProtection="0"/>
    <xf numFmtId="204" fontId="33" fillId="0" borderId="0">
      <protection locked="0"/>
    </xf>
    <xf numFmtId="30" fontId="34" fillId="0" borderId="0" applyNumberFormat="0" applyFill="0" applyBorder="0" applyAlignment="0" applyProtection="0">
      <alignment horizontal="left"/>
    </xf>
    <xf numFmtId="0" fontId="10" fillId="4" borderId="0"/>
    <xf numFmtId="0" fontId="35" fillId="0" borderId="0"/>
    <xf numFmtId="40" fontId="36" fillId="0" borderId="0" applyBorder="0">
      <alignment horizontal="right"/>
    </xf>
    <xf numFmtId="205" fontId="37" fillId="0" borderId="0">
      <alignment horizontal="center"/>
    </xf>
    <xf numFmtId="0" fontId="38" fillId="0" borderId="0" applyFill="0" applyBorder="0" applyProtection="0">
      <alignment horizontal="centerContinuous" vertical="center"/>
    </xf>
    <xf numFmtId="0" fontId="6" fillId="3" borderId="0" applyFill="0" applyBorder="0" applyProtection="0">
      <alignment horizontal="center" vertical="center"/>
    </xf>
    <xf numFmtId="0" fontId="11" fillId="0" borderId="27"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41" fontId="43" fillId="0" borderId="0" applyFont="0" applyFill="0" applyBorder="0" applyAlignment="0" applyProtection="0">
      <alignment vertical="center"/>
    </xf>
    <xf numFmtId="42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0" fontId="5" fillId="0" borderId="0"/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2" fontId="4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3" fillId="0" borderId="0">
      <alignment vertical="center"/>
    </xf>
  </cellStyleXfs>
  <cellXfs count="462">
    <xf numFmtId="0" fontId="0" fillId="0" borderId="0" xfId="0">
      <alignment vertical="center"/>
    </xf>
    <xf numFmtId="0" fontId="0" fillId="0" borderId="0" xfId="0">
      <alignment vertical="center"/>
    </xf>
    <xf numFmtId="0" fontId="40" fillId="0" borderId="0" xfId="0" applyFont="1">
      <alignment vertical="center"/>
    </xf>
    <xf numFmtId="0" fontId="41" fillId="0" borderId="2" xfId="0" applyNumberFormat="1" applyFont="1" applyBorder="1" applyAlignment="1">
      <alignment horizontal="distributed" vertical="center" indent="1" shrinkToFit="1"/>
    </xf>
    <xf numFmtId="0" fontId="39" fillId="0" borderId="2" xfId="0" applyNumberFormat="1" applyFont="1" applyBorder="1" applyAlignment="1">
      <alignment horizontal="distributed" vertical="center" indent="1" shrinkToFit="1"/>
    </xf>
    <xf numFmtId="0" fontId="41" fillId="0" borderId="3" xfId="0" applyNumberFormat="1" applyFont="1" applyBorder="1" applyAlignment="1">
      <alignment horizontal="left" vertical="center" indent="1"/>
    </xf>
    <xf numFmtId="0" fontId="41" fillId="0" borderId="3" xfId="0" applyFont="1" applyBorder="1" applyAlignment="1">
      <alignment horizontal="left" vertical="center" indent="1"/>
    </xf>
    <xf numFmtId="0" fontId="39" fillId="0" borderId="4" xfId="0" applyNumberFormat="1" applyFont="1" applyBorder="1" applyAlignment="1">
      <alignment horizontal="center" vertical="center" wrapText="1" shrinkToFit="1"/>
    </xf>
    <xf numFmtId="0" fontId="41" fillId="0" borderId="4" xfId="0" applyFont="1" applyBorder="1" applyAlignment="1">
      <alignment horizontal="center" vertical="center"/>
    </xf>
    <xf numFmtId="42" fontId="41" fillId="0" borderId="2" xfId="0" applyNumberFormat="1" applyFont="1" applyBorder="1">
      <alignment vertical="center"/>
    </xf>
    <xf numFmtId="0" fontId="41" fillId="0" borderId="2" xfId="0" applyFont="1" applyBorder="1">
      <alignment vertical="center"/>
    </xf>
    <xf numFmtId="0" fontId="41" fillId="0" borderId="2" xfId="0" applyFont="1" applyBorder="1" applyAlignment="1">
      <alignment horizontal="center" vertical="center"/>
    </xf>
    <xf numFmtId="0" fontId="42" fillId="2" borderId="16" xfId="0" applyFont="1" applyFill="1" applyBorder="1" applyAlignment="1">
      <alignment horizontal="center" vertical="center" wrapText="1"/>
    </xf>
    <xf numFmtId="0" fontId="42" fillId="2" borderId="16" xfId="0" applyFont="1" applyFill="1" applyBorder="1" applyAlignment="1">
      <alignment horizontal="center" vertical="center" wrapText="1"/>
    </xf>
    <xf numFmtId="0" fontId="41" fillId="0" borderId="0" xfId="0" applyFont="1">
      <alignment vertical="center"/>
    </xf>
    <xf numFmtId="176" fontId="40" fillId="0" borderId="0" xfId="0" applyNumberFormat="1" applyFont="1">
      <alignment vertical="center"/>
    </xf>
    <xf numFmtId="0" fontId="0" fillId="0" borderId="0" xfId="0">
      <alignment vertical="center"/>
    </xf>
    <xf numFmtId="0" fontId="2" fillId="0" borderId="0" xfId="0" applyFont="1" applyBorder="1" applyAlignment="1">
      <alignment horizontal="centerContinuous" vertical="center"/>
    </xf>
    <xf numFmtId="0" fontId="0" fillId="0" borderId="0" xfId="0">
      <alignment vertical="center"/>
    </xf>
    <xf numFmtId="0" fontId="40" fillId="0" borderId="0" xfId="0" applyNumberFormat="1" applyFont="1">
      <alignment vertical="center"/>
    </xf>
    <xf numFmtId="214" fontId="41" fillId="0" borderId="2" xfId="0" applyNumberFormat="1" applyFont="1" applyBorder="1">
      <alignment vertical="center"/>
    </xf>
    <xf numFmtId="0" fontId="41" fillId="0" borderId="2" xfId="0" applyFont="1" applyBorder="1" applyAlignment="1">
      <alignment horizontal="centerContinuous" vertical="center"/>
    </xf>
    <xf numFmtId="41" fontId="41" fillId="0" borderId="2" xfId="2149" applyFont="1" applyBorder="1">
      <alignment vertical="center"/>
    </xf>
    <xf numFmtId="41" fontId="41" fillId="0" borderId="2" xfId="0" applyNumberFormat="1" applyFont="1" applyBorder="1">
      <alignment vertical="center"/>
    </xf>
    <xf numFmtId="41" fontId="41" fillId="0" borderId="4" xfId="0" applyNumberFormat="1" applyFont="1" applyBorder="1" applyAlignment="1">
      <alignment horizontal="center" vertical="center"/>
    </xf>
    <xf numFmtId="0" fontId="41" fillId="0" borderId="56" xfId="0" applyNumberFormat="1" applyFont="1" applyFill="1" applyBorder="1" applyAlignment="1">
      <alignment vertical="center"/>
    </xf>
    <xf numFmtId="0" fontId="42" fillId="2" borderId="12" xfId="0" applyFont="1" applyFill="1" applyBorder="1" applyAlignment="1">
      <alignment horizontal="center" vertical="center" wrapText="1"/>
    </xf>
    <xf numFmtId="0" fontId="42" fillId="2" borderId="11" xfId="0" applyFont="1" applyFill="1" applyBorder="1" applyAlignment="1">
      <alignment horizontal="center" vertical="center" wrapText="1"/>
    </xf>
    <xf numFmtId="214" fontId="41" fillId="0" borderId="2" xfId="0" applyNumberFormat="1" applyFont="1" applyBorder="1" applyAlignment="1">
      <alignment horizontal="center" vertical="center"/>
    </xf>
    <xf numFmtId="0" fontId="41" fillId="0" borderId="2" xfId="0" applyNumberFormat="1" applyFont="1" applyBorder="1">
      <alignment vertical="center"/>
    </xf>
    <xf numFmtId="0" fontId="41" fillId="0" borderId="2" xfId="0" applyNumberFormat="1" applyFont="1" applyBorder="1" applyAlignment="1">
      <alignment horizontal="left" vertical="center"/>
    </xf>
    <xf numFmtId="0" fontId="41" fillId="0" borderId="3" xfId="0" applyFont="1" applyBorder="1" applyAlignment="1">
      <alignment horizontal="center" vertical="center"/>
    </xf>
    <xf numFmtId="0" fontId="41" fillId="0" borderId="8" xfId="0" applyFont="1" applyBorder="1" applyAlignment="1">
      <alignment horizontal="center" vertical="center"/>
    </xf>
    <xf numFmtId="42" fontId="45" fillId="3" borderId="9" xfId="2150" quotePrefix="1" applyFont="1" applyFill="1" applyBorder="1" applyAlignment="1">
      <alignment vertical="center"/>
    </xf>
    <xf numFmtId="0" fontId="41" fillId="0" borderId="9" xfId="0" applyNumberFormat="1" applyFont="1" applyBorder="1" applyAlignment="1">
      <alignment horizontal="center" vertical="center"/>
    </xf>
    <xf numFmtId="0" fontId="41" fillId="0" borderId="9" xfId="0" applyFont="1" applyBorder="1" applyAlignment="1">
      <alignment horizontal="center" vertical="center"/>
    </xf>
    <xf numFmtId="215" fontId="45" fillId="3" borderId="55" xfId="2152" quotePrefix="1" applyNumberFormat="1" applyFont="1" applyFill="1" applyBorder="1" applyAlignment="1">
      <alignment vertical="center"/>
    </xf>
    <xf numFmtId="215" fontId="45" fillId="3" borderId="55" xfId="2152" applyNumberFormat="1" applyFont="1" applyFill="1" applyBorder="1" applyAlignment="1">
      <alignment horizontal="right" vertical="center"/>
    </xf>
    <xf numFmtId="218" fontId="45" fillId="3" borderId="55" xfId="2152" quotePrefix="1" applyNumberFormat="1" applyFont="1" applyFill="1" applyBorder="1" applyAlignment="1">
      <alignment vertical="center"/>
    </xf>
    <xf numFmtId="216" fontId="45" fillId="3" borderId="55" xfId="2152" quotePrefix="1" applyNumberFormat="1" applyFont="1" applyFill="1" applyBorder="1" applyAlignment="1">
      <alignment vertical="center"/>
    </xf>
    <xf numFmtId="217" fontId="45" fillId="3" borderId="55" xfId="2152" quotePrefix="1" applyNumberFormat="1" applyFont="1" applyFill="1" applyBorder="1" applyAlignment="1">
      <alignment vertical="center"/>
    </xf>
    <xf numFmtId="10" fontId="45" fillId="3" borderId="55" xfId="2152" quotePrefix="1" applyNumberFormat="1" applyFont="1" applyFill="1" applyBorder="1" applyAlignment="1">
      <alignment vertical="center"/>
    </xf>
    <xf numFmtId="219" fontId="45" fillId="3" borderId="55" xfId="2152" quotePrefix="1" applyNumberFormat="1" applyFont="1" applyFill="1" applyBorder="1" applyAlignment="1">
      <alignment vertical="center"/>
    </xf>
    <xf numFmtId="0" fontId="41" fillId="0" borderId="54" xfId="0" applyNumberFormat="1" applyFont="1" applyBorder="1" applyAlignment="1">
      <alignment horizontal="center" vertical="center"/>
    </xf>
    <xf numFmtId="0" fontId="41" fillId="0" borderId="54" xfId="0" applyFont="1" applyBorder="1" applyAlignment="1">
      <alignment horizontal="center" vertical="center"/>
    </xf>
    <xf numFmtId="0" fontId="42" fillId="2" borderId="2" xfId="0" quotePrefix="1" applyFont="1" applyFill="1" applyBorder="1" applyAlignment="1">
      <alignment horizontal="center" vertical="center"/>
    </xf>
    <xf numFmtId="220" fontId="42" fillId="2" borderId="2" xfId="0" quotePrefix="1" applyNumberFormat="1" applyFont="1" applyFill="1" applyBorder="1" applyAlignment="1">
      <alignment horizontal="center" vertical="center"/>
    </xf>
    <xf numFmtId="42" fontId="42" fillId="2" borderId="2" xfId="2150" applyFont="1" applyFill="1" applyBorder="1" applyAlignment="1">
      <alignment horizontal="center" vertical="center"/>
    </xf>
    <xf numFmtId="0" fontId="42" fillId="2" borderId="2" xfId="0" applyFont="1" applyFill="1" applyBorder="1" applyAlignment="1">
      <alignment horizontal="center" vertical="center"/>
    </xf>
    <xf numFmtId="42" fontId="41" fillId="5" borderId="2" xfId="2150" applyFont="1" applyFill="1" applyBorder="1" applyAlignment="1">
      <alignment vertical="center"/>
    </xf>
    <xf numFmtId="0" fontId="41" fillId="5" borderId="47" xfId="0" applyFont="1" applyFill="1" applyBorder="1" applyAlignment="1">
      <alignment vertical="center"/>
    </xf>
    <xf numFmtId="42" fontId="41" fillId="5" borderId="49" xfId="2150" applyFont="1" applyFill="1" applyBorder="1" applyAlignment="1">
      <alignment vertical="center"/>
    </xf>
    <xf numFmtId="0" fontId="40" fillId="0" borderId="0" xfId="0" applyFont="1" applyAlignment="1">
      <alignment horizontal="right" vertical="center"/>
    </xf>
    <xf numFmtId="0" fontId="41" fillId="0" borderId="7" xfId="0" applyFont="1" applyBorder="1" applyAlignment="1">
      <alignment horizontal="center" vertical="center"/>
    </xf>
    <xf numFmtId="214" fontId="42" fillId="0" borderId="17" xfId="0" applyNumberFormat="1" applyFont="1" applyBorder="1">
      <alignment vertical="center"/>
    </xf>
    <xf numFmtId="214" fontId="42" fillId="0" borderId="16" xfId="0" applyNumberFormat="1" applyFont="1" applyBorder="1">
      <alignment vertical="center"/>
    </xf>
    <xf numFmtId="0" fontId="42" fillId="0" borderId="16" xfId="0" applyFont="1" applyBorder="1">
      <alignment vertical="center"/>
    </xf>
    <xf numFmtId="0" fontId="42" fillId="0" borderId="15" xfId="0" applyFont="1" applyBorder="1">
      <alignment vertical="center"/>
    </xf>
    <xf numFmtId="214" fontId="42" fillId="0" borderId="43" xfId="0" applyNumberFormat="1" applyFont="1" applyBorder="1">
      <alignment vertical="center"/>
    </xf>
    <xf numFmtId="214" fontId="42" fillId="0" borderId="42" xfId="0" applyNumberFormat="1" applyFont="1" applyBorder="1">
      <alignment vertical="center"/>
    </xf>
    <xf numFmtId="0" fontId="42" fillId="0" borderId="42" xfId="0" applyFont="1" applyBorder="1" applyAlignment="1">
      <alignment horizontal="center" vertical="center"/>
    </xf>
    <xf numFmtId="0" fontId="42" fillId="0" borderId="41" xfId="0" applyFont="1" applyBorder="1">
      <alignment vertical="center"/>
    </xf>
    <xf numFmtId="214" fontId="42" fillId="0" borderId="39" xfId="0" applyNumberFormat="1" applyFont="1" applyBorder="1">
      <alignment vertical="center"/>
    </xf>
    <xf numFmtId="214" fontId="42" fillId="0" borderId="38" xfId="0" applyNumberFormat="1" applyFont="1" applyBorder="1">
      <alignment vertical="center"/>
    </xf>
    <xf numFmtId="214" fontId="41" fillId="0" borderId="17" xfId="0" applyNumberFormat="1" applyFont="1" applyBorder="1">
      <alignment vertical="center"/>
    </xf>
    <xf numFmtId="214" fontId="41" fillId="0" borderId="16" xfId="0" applyNumberFormat="1" applyFont="1" applyBorder="1">
      <alignment vertical="center"/>
    </xf>
    <xf numFmtId="0" fontId="41" fillId="0" borderId="16" xfId="0" applyFont="1" applyBorder="1">
      <alignment vertical="center"/>
    </xf>
    <xf numFmtId="0" fontId="41" fillId="0" borderId="15" xfId="0" applyFont="1" applyBorder="1">
      <alignment vertical="center"/>
    </xf>
    <xf numFmtId="214" fontId="42" fillId="0" borderId="4" xfId="0" applyNumberFormat="1" applyFont="1" applyBorder="1">
      <alignment vertical="center"/>
    </xf>
    <xf numFmtId="214" fontId="42" fillId="0" borderId="2" xfId="0" applyNumberFormat="1" applyFont="1" applyBorder="1">
      <alignment vertical="center"/>
    </xf>
    <xf numFmtId="0" fontId="42" fillId="0" borderId="2" xfId="0" applyFont="1" applyBorder="1">
      <alignment vertical="center"/>
    </xf>
    <xf numFmtId="0" fontId="42" fillId="0" borderId="3" xfId="0" applyFont="1" applyBorder="1">
      <alignment vertical="center"/>
    </xf>
    <xf numFmtId="214" fontId="41" fillId="0" borderId="4" xfId="0" applyNumberFormat="1" applyFont="1" applyBorder="1">
      <alignment vertical="center"/>
    </xf>
    <xf numFmtId="214" fontId="42" fillId="0" borderId="9" xfId="0" applyNumberFormat="1" applyFont="1" applyBorder="1">
      <alignment vertical="center"/>
    </xf>
    <xf numFmtId="0" fontId="42" fillId="0" borderId="9" xfId="0" applyFont="1" applyBorder="1" applyAlignment="1">
      <alignment horizontal="center" vertical="center"/>
    </xf>
    <xf numFmtId="0" fontId="42" fillId="0" borderId="8" xfId="0" applyFont="1" applyBorder="1">
      <alignment vertical="center"/>
    </xf>
    <xf numFmtId="0" fontId="42" fillId="2" borderId="13" xfId="0" applyFont="1" applyFill="1" applyBorder="1" applyAlignment="1">
      <alignment horizontal="center" vertical="center"/>
    </xf>
    <xf numFmtId="0" fontId="42" fillId="2" borderId="12" xfId="0" applyFont="1" applyFill="1" applyBorder="1" applyAlignment="1">
      <alignment horizontal="center" vertical="center"/>
    </xf>
    <xf numFmtId="0" fontId="42" fillId="2" borderId="11" xfId="0" applyFont="1" applyFill="1" applyBorder="1" applyAlignment="1">
      <alignment horizontal="center" vertical="center"/>
    </xf>
    <xf numFmtId="214" fontId="42" fillId="0" borderId="10" xfId="0" applyNumberFormat="1" applyFont="1" applyBorder="1">
      <alignment vertical="center"/>
    </xf>
    <xf numFmtId="0" fontId="41" fillId="0" borderId="0" xfId="0" applyFont="1" applyAlignment="1">
      <alignment horizontal="right" vertical="center"/>
    </xf>
    <xf numFmtId="0" fontId="41" fillId="0" borderId="3" xfId="0" applyFont="1" applyBorder="1">
      <alignment vertical="center"/>
    </xf>
    <xf numFmtId="0" fontId="41" fillId="0" borderId="3" xfId="0" applyNumberFormat="1" applyFont="1" applyBorder="1" applyAlignment="1">
      <alignment horizontal="distributed" vertical="center" indent="2"/>
    </xf>
    <xf numFmtId="0" fontId="0" fillId="0" borderId="0" xfId="0">
      <alignment vertical="center"/>
    </xf>
    <xf numFmtId="0" fontId="2" fillId="0" borderId="0" xfId="0" applyFont="1" applyBorder="1" applyAlignment="1">
      <alignment horizontal="centerContinuous" vertical="center"/>
    </xf>
    <xf numFmtId="0" fontId="0" fillId="0" borderId="0" xfId="0">
      <alignment vertical="center"/>
    </xf>
    <xf numFmtId="0" fontId="2" fillId="0" borderId="0" xfId="0" applyFont="1" applyBorder="1" applyAlignment="1">
      <alignment horizontal="centerContinuous" vertical="center"/>
    </xf>
    <xf numFmtId="0" fontId="0" fillId="0" borderId="0" xfId="0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0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1" xfId="0" applyBorder="1">
      <alignment vertical="center"/>
    </xf>
    <xf numFmtId="0" fontId="0" fillId="0" borderId="37" xfId="0" applyBorder="1">
      <alignment vertical="center"/>
    </xf>
    <xf numFmtId="176" fontId="0" fillId="0" borderId="0" xfId="0" applyNumberFormat="1">
      <alignment vertical="center"/>
    </xf>
    <xf numFmtId="0" fontId="2" fillId="0" borderId="0" xfId="0" applyFont="1" applyBorder="1" applyAlignment="1">
      <alignment horizontal="centerContinuous" vertical="center"/>
    </xf>
    <xf numFmtId="0" fontId="0" fillId="0" borderId="0" xfId="0" applyAlignment="1">
      <alignment horizontal="right" vertical="center"/>
    </xf>
    <xf numFmtId="0" fontId="44" fillId="0" borderId="0" xfId="0" applyFont="1" applyBorder="1" applyAlignment="1">
      <alignment horizontal="center" vertical="center"/>
    </xf>
    <xf numFmtId="0" fontId="44" fillId="0" borderId="0" xfId="0" applyFont="1" applyBorder="1">
      <alignment vertical="center"/>
    </xf>
    <xf numFmtId="0" fontId="0" fillId="0" borderId="0" xfId="0" applyAlignment="1">
      <alignment horizontal="centerContinuous" vertical="center"/>
    </xf>
    <xf numFmtId="0" fontId="40" fillId="0" borderId="0" xfId="0" applyFont="1">
      <alignment vertical="center"/>
    </xf>
    <xf numFmtId="0" fontId="41" fillId="0" borderId="2" xfId="0" applyFont="1" applyBorder="1" applyAlignment="1">
      <alignment horizontal="center" vertical="center" wrapText="1"/>
    </xf>
    <xf numFmtId="0" fontId="42" fillId="2" borderId="16" xfId="0" applyFont="1" applyFill="1" applyBorder="1" applyAlignment="1">
      <alignment horizontal="center" vertical="center" wrapText="1"/>
    </xf>
    <xf numFmtId="0" fontId="41" fillId="5" borderId="2" xfId="0" applyFont="1" applyFill="1" applyBorder="1" applyAlignment="1">
      <alignment vertical="center" shrinkToFit="1"/>
    </xf>
    <xf numFmtId="206" fontId="41" fillId="0" borderId="58" xfId="0" applyNumberFormat="1" applyFont="1" applyBorder="1" applyAlignment="1">
      <alignment horizontal="center" vertical="center"/>
    </xf>
    <xf numFmtId="207" fontId="41" fillId="0" borderId="59" xfId="0" applyNumberFormat="1" applyFont="1" applyBorder="1" applyAlignment="1">
      <alignment horizontal="center" vertical="center"/>
    </xf>
    <xf numFmtId="208" fontId="41" fillId="0" borderId="59" xfId="0" applyNumberFormat="1" applyFont="1" applyBorder="1" applyAlignment="1">
      <alignment horizontal="center" vertical="center"/>
    </xf>
    <xf numFmtId="209" fontId="41" fillId="0" borderId="59" xfId="0" applyNumberFormat="1" applyFont="1" applyBorder="1" applyAlignment="1">
      <alignment horizontal="center" vertical="center"/>
    </xf>
    <xf numFmtId="211" fontId="41" fillId="0" borderId="59" xfId="0" applyNumberFormat="1" applyFont="1" applyBorder="1">
      <alignment vertical="center"/>
    </xf>
    <xf numFmtId="210" fontId="41" fillId="0" borderId="59" xfId="0" applyNumberFormat="1" applyFont="1" applyBorder="1">
      <alignment vertical="center"/>
    </xf>
    <xf numFmtId="212" fontId="41" fillId="0" borderId="59" xfId="0" applyNumberFormat="1" applyFont="1" applyBorder="1">
      <alignment vertical="center"/>
    </xf>
    <xf numFmtId="0" fontId="41" fillId="0" borderId="60" xfId="0" applyFont="1" applyBorder="1" applyAlignment="1">
      <alignment horizontal="center" vertical="center" wrapText="1"/>
    </xf>
    <xf numFmtId="0" fontId="41" fillId="0" borderId="42" xfId="0" applyFont="1" applyBorder="1" applyAlignment="1">
      <alignment horizontal="center" vertical="center"/>
    </xf>
    <xf numFmtId="213" fontId="41" fillId="0" borderId="42" xfId="0" applyNumberFormat="1" applyFont="1" applyBorder="1" applyAlignment="1">
      <alignment horizontal="center" vertical="center"/>
    </xf>
    <xf numFmtId="213" fontId="41" fillId="0" borderId="2" xfId="0" applyNumberFormat="1" applyFont="1" applyBorder="1" applyAlignment="1">
      <alignment horizontal="center" vertical="center"/>
    </xf>
    <xf numFmtId="0" fontId="41" fillId="0" borderId="41" xfId="0" applyFont="1" applyBorder="1" applyAlignment="1">
      <alignment horizontal="center" vertical="center"/>
    </xf>
    <xf numFmtId="228" fontId="41" fillId="0" borderId="59" xfId="2149" applyNumberFormat="1" applyFont="1" applyBorder="1">
      <alignment vertical="center"/>
    </xf>
    <xf numFmtId="0" fontId="42" fillId="2" borderId="12" xfId="0" applyNumberFormat="1" applyFont="1" applyFill="1" applyBorder="1" applyAlignment="1">
      <alignment horizontal="center" vertical="center" shrinkToFit="1"/>
    </xf>
    <xf numFmtId="0" fontId="42" fillId="0" borderId="3" xfId="0" applyNumberFormat="1" applyFont="1" applyBorder="1" applyAlignment="1">
      <alignment horizontal="left" vertical="center" indent="1"/>
    </xf>
    <xf numFmtId="41" fontId="42" fillId="0" borderId="2" xfId="0" applyNumberFormat="1" applyFont="1" applyBorder="1">
      <alignment vertical="center"/>
    </xf>
    <xf numFmtId="41" fontId="42" fillId="0" borderId="4" xfId="0" applyNumberFormat="1" applyFont="1" applyBorder="1" applyAlignment="1">
      <alignment horizontal="center" vertical="center"/>
    </xf>
    <xf numFmtId="0" fontId="42" fillId="0" borderId="3" xfId="0" applyNumberFormat="1" applyFont="1" applyBorder="1" applyAlignment="1">
      <alignment horizontal="centerContinuous" vertical="center"/>
    </xf>
    <xf numFmtId="0" fontId="42" fillId="0" borderId="2" xfId="0" applyFont="1" applyBorder="1" applyAlignment="1">
      <alignment horizontal="centerContinuous" vertical="center"/>
    </xf>
    <xf numFmtId="0" fontId="42" fillId="0" borderId="5" xfId="0" applyNumberFormat="1" applyFont="1" applyBorder="1" applyAlignment="1">
      <alignment horizontal="centerContinuous" vertical="center"/>
    </xf>
    <xf numFmtId="41" fontId="42" fillId="0" borderId="6" xfId="0" applyNumberFormat="1" applyFont="1" applyBorder="1">
      <alignment vertical="center"/>
    </xf>
    <xf numFmtId="41" fontId="42" fillId="0" borderId="7" xfId="0" applyNumberFormat="1" applyFont="1" applyBorder="1" applyAlignment="1">
      <alignment horizontal="center" vertical="center"/>
    </xf>
    <xf numFmtId="0" fontId="42" fillId="2" borderId="6" xfId="0" applyFont="1" applyFill="1" applyBorder="1">
      <alignment vertical="center"/>
    </xf>
    <xf numFmtId="42" fontId="42" fillId="2" borderId="6" xfId="0" applyNumberFormat="1" applyFont="1" applyFill="1" applyBorder="1">
      <alignment vertical="center"/>
    </xf>
    <xf numFmtId="0" fontId="42" fillId="2" borderId="7" xfId="0" applyFont="1" applyFill="1" applyBorder="1" applyAlignment="1">
      <alignment horizontal="center" vertical="center"/>
    </xf>
    <xf numFmtId="41" fontId="42" fillId="0" borderId="2" xfId="2149" applyFont="1" applyBorder="1">
      <alignment vertical="center"/>
    </xf>
    <xf numFmtId="42" fontId="42" fillId="0" borderId="2" xfId="0" applyNumberFormat="1" applyFont="1" applyBorder="1">
      <alignment vertical="center"/>
    </xf>
    <xf numFmtId="10" fontId="41" fillId="0" borderId="2" xfId="2151" applyNumberFormat="1" applyFont="1" applyBorder="1" applyAlignment="1">
      <alignment horizontal="center" vertical="center"/>
    </xf>
    <xf numFmtId="0" fontId="42" fillId="0" borderId="3" xfId="0" applyFont="1" applyBorder="1" applyAlignment="1">
      <alignment horizontal="left" vertical="center" indent="1"/>
    </xf>
    <xf numFmtId="41" fontId="41" fillId="0" borderId="9" xfId="0" applyNumberFormat="1" applyFont="1" applyBorder="1" applyAlignment="1">
      <alignment vertical="center" shrinkToFit="1"/>
    </xf>
    <xf numFmtId="41" fontId="41" fillId="0" borderId="2" xfId="0" applyNumberFormat="1" applyFont="1" applyBorder="1" applyAlignment="1">
      <alignment vertical="center" shrinkToFit="1"/>
    </xf>
    <xf numFmtId="41" fontId="42" fillId="0" borderId="9" xfId="0" applyNumberFormat="1" applyFont="1" applyBorder="1" applyAlignment="1">
      <alignment vertical="center" shrinkToFit="1"/>
    </xf>
    <xf numFmtId="41" fontId="42" fillId="0" borderId="6" xfId="0" applyNumberFormat="1" applyFont="1" applyBorder="1" applyAlignment="1">
      <alignment vertical="center" shrinkToFit="1"/>
    </xf>
    <xf numFmtId="41" fontId="41" fillId="0" borderId="0" xfId="0" applyNumberFormat="1" applyFont="1" applyAlignment="1">
      <alignment vertical="center"/>
    </xf>
    <xf numFmtId="223" fontId="42" fillId="0" borderId="2" xfId="0" applyNumberFormat="1" applyFont="1" applyBorder="1" applyAlignment="1">
      <alignment vertical="center" shrinkToFit="1"/>
    </xf>
    <xf numFmtId="0" fontId="39" fillId="0" borderId="4" xfId="0" applyFont="1" applyBorder="1" applyAlignment="1">
      <alignment horizontal="center" vertical="center"/>
    </xf>
    <xf numFmtId="0" fontId="47" fillId="0" borderId="0" xfId="0" applyFont="1">
      <alignment vertical="center"/>
    </xf>
    <xf numFmtId="214" fontId="41" fillId="0" borderId="4" xfId="0" applyNumberFormat="1" applyFont="1" applyBorder="1" applyAlignment="1">
      <alignment horizontal="center" vertical="center"/>
    </xf>
    <xf numFmtId="214" fontId="41" fillId="0" borderId="10" xfId="0" applyNumberFormat="1" applyFont="1" applyBorder="1" applyAlignment="1">
      <alignment horizontal="center" vertical="center"/>
    </xf>
    <xf numFmtId="0" fontId="41" fillId="0" borderId="42" xfId="0" applyFont="1" applyBorder="1">
      <alignment vertical="center"/>
    </xf>
    <xf numFmtId="41" fontId="41" fillId="0" borderId="42" xfId="0" applyNumberFormat="1" applyFont="1" applyBorder="1">
      <alignment vertical="center"/>
    </xf>
    <xf numFmtId="0" fontId="41" fillId="0" borderId="16" xfId="0" applyFont="1" applyBorder="1" applyAlignment="1">
      <alignment horizontal="center" vertical="center"/>
    </xf>
    <xf numFmtId="213" fontId="41" fillId="0" borderId="16" xfId="0" applyNumberFormat="1" applyFont="1" applyBorder="1" applyAlignment="1">
      <alignment horizontal="center" vertical="center"/>
    </xf>
    <xf numFmtId="41" fontId="41" fillId="0" borderId="16" xfId="0" applyNumberFormat="1" applyFont="1" applyBorder="1">
      <alignment vertical="center"/>
    </xf>
    <xf numFmtId="41" fontId="41" fillId="0" borderId="38" xfId="0" applyNumberFormat="1" applyFont="1" applyBorder="1">
      <alignment vertical="center"/>
    </xf>
    <xf numFmtId="0" fontId="41" fillId="0" borderId="39" xfId="0" applyFont="1" applyBorder="1">
      <alignment vertical="center"/>
    </xf>
    <xf numFmtId="41" fontId="0" fillId="0" borderId="0" xfId="0" applyNumberFormat="1">
      <alignment vertical="center"/>
    </xf>
    <xf numFmtId="0" fontId="48" fillId="0" borderId="0" xfId="0" applyFont="1">
      <alignment vertical="center"/>
    </xf>
    <xf numFmtId="0" fontId="0" fillId="0" borderId="31" xfId="0" applyBorder="1">
      <alignment vertical="center"/>
    </xf>
    <xf numFmtId="0" fontId="40" fillId="0" borderId="32" xfId="0" applyFont="1" applyBorder="1">
      <alignment vertical="center"/>
    </xf>
    <xf numFmtId="176" fontId="0" fillId="0" borderId="0" xfId="0" applyNumberFormat="1" applyBorder="1">
      <alignment vertical="center"/>
    </xf>
    <xf numFmtId="0" fontId="40" fillId="0" borderId="0" xfId="0" applyFont="1" applyBorder="1">
      <alignment vertical="center"/>
    </xf>
    <xf numFmtId="225" fontId="40" fillId="0" borderId="0" xfId="0" applyNumberFormat="1" applyFont="1" applyBorder="1">
      <alignment vertical="center"/>
    </xf>
    <xf numFmtId="0" fontId="40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41" fontId="41" fillId="0" borderId="0" xfId="0" applyNumberFormat="1" applyFont="1" applyBorder="1">
      <alignment vertical="center"/>
    </xf>
    <xf numFmtId="0" fontId="41" fillId="0" borderId="0" xfId="0" applyFont="1" applyBorder="1">
      <alignment vertical="center"/>
    </xf>
    <xf numFmtId="0" fontId="0" fillId="5" borderId="0" xfId="0" applyFill="1">
      <alignment vertical="center"/>
    </xf>
    <xf numFmtId="0" fontId="2" fillId="5" borderId="31" xfId="0" applyNumberFormat="1" applyFont="1" applyFill="1" applyBorder="1" applyAlignment="1">
      <alignment vertical="center" wrapText="1"/>
    </xf>
    <xf numFmtId="0" fontId="0" fillId="0" borderId="32" xfId="0" applyNumberFormat="1" applyBorder="1" applyAlignment="1">
      <alignment vertical="center" wrapText="1"/>
    </xf>
    <xf numFmtId="0" fontId="0" fillId="0" borderId="33" xfId="0" applyNumberFormat="1" applyBorder="1" applyAlignment="1">
      <alignment vertical="center" wrapText="1"/>
    </xf>
    <xf numFmtId="0" fontId="0" fillId="0" borderId="34" xfId="0" applyNumberFormat="1" applyBorder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0" fillId="0" borderId="35" xfId="0" applyNumberFormat="1" applyBorder="1" applyAlignment="1">
      <alignment vertical="center" wrapText="1"/>
    </xf>
    <xf numFmtId="0" fontId="0" fillId="0" borderId="36" xfId="0" applyNumberFormat="1" applyBorder="1" applyAlignment="1">
      <alignment vertical="center" wrapText="1"/>
    </xf>
    <xf numFmtId="0" fontId="0" fillId="0" borderId="1" xfId="0" applyNumberFormat="1" applyBorder="1" applyAlignment="1">
      <alignment vertical="center" wrapText="1"/>
    </xf>
    <xf numFmtId="0" fontId="0" fillId="0" borderId="37" xfId="0" applyNumberFormat="1" applyBorder="1" applyAlignment="1">
      <alignment vertical="center" wrapText="1"/>
    </xf>
    <xf numFmtId="0" fontId="41" fillId="0" borderId="39" xfId="0" applyFont="1" applyBorder="1" applyAlignment="1">
      <alignment horizontal="center" vertical="center"/>
    </xf>
    <xf numFmtId="0" fontId="41" fillId="0" borderId="42" xfId="0" applyNumberFormat="1" applyFont="1" applyBorder="1" applyAlignment="1">
      <alignment horizontal="left" vertical="center"/>
    </xf>
    <xf numFmtId="214" fontId="41" fillId="0" borderId="43" xfId="0" applyNumberFormat="1" applyFont="1" applyBorder="1" applyAlignment="1">
      <alignment horizontal="center" vertical="center"/>
    </xf>
    <xf numFmtId="216" fontId="41" fillId="0" borderId="42" xfId="0" applyNumberFormat="1" applyFont="1" applyBorder="1" applyAlignment="1">
      <alignment horizontal="center" vertical="center"/>
    </xf>
    <xf numFmtId="216" fontId="41" fillId="0" borderId="2" xfId="0" applyNumberFormat="1" applyFont="1" applyBorder="1" applyAlignment="1">
      <alignment horizontal="center" vertical="center"/>
    </xf>
    <xf numFmtId="0" fontId="42" fillId="2" borderId="55" xfId="0" applyFont="1" applyFill="1" applyBorder="1" applyAlignment="1">
      <alignment horizontal="center" vertical="center" wrapText="1"/>
    </xf>
    <xf numFmtId="225" fontId="41" fillId="0" borderId="2" xfId="0" applyNumberFormat="1" applyFont="1" applyBorder="1" applyAlignment="1">
      <alignment horizontal="center" vertical="center"/>
    </xf>
    <xf numFmtId="41" fontId="41" fillId="0" borderId="4" xfId="0" applyNumberFormat="1" applyFont="1" applyBorder="1" applyAlignment="1">
      <alignment horizontal="center" vertical="center" wrapText="1"/>
    </xf>
    <xf numFmtId="215" fontId="45" fillId="0" borderId="55" xfId="2152" quotePrefix="1" applyNumberFormat="1" applyFont="1" applyFill="1" applyBorder="1" applyAlignment="1">
      <alignment vertical="center"/>
    </xf>
    <xf numFmtId="215" fontId="45" fillId="0" borderId="55" xfId="2152" applyNumberFormat="1" applyFont="1" applyFill="1" applyBorder="1" applyAlignment="1">
      <alignment horizontal="right" vertical="center"/>
    </xf>
    <xf numFmtId="0" fontId="41" fillId="0" borderId="2" xfId="0" applyFont="1" applyFill="1" applyBorder="1" applyAlignment="1">
      <alignment horizontal="center" vertical="center"/>
    </xf>
    <xf numFmtId="41" fontId="42" fillId="0" borderId="2" xfId="2149" applyFont="1" applyFill="1" applyBorder="1">
      <alignment vertical="center"/>
    </xf>
    <xf numFmtId="42" fontId="42" fillId="0" borderId="2" xfId="0" applyNumberFormat="1" applyFont="1" applyFill="1" applyBorder="1">
      <alignment vertical="center"/>
    </xf>
    <xf numFmtId="0" fontId="42" fillId="0" borderId="2" xfId="0" applyFont="1" applyFill="1" applyBorder="1">
      <alignment vertical="center"/>
    </xf>
    <xf numFmtId="0" fontId="42" fillId="0" borderId="2" xfId="0" applyFont="1" applyFill="1" applyBorder="1" applyAlignment="1">
      <alignment horizontal="center" vertical="center"/>
    </xf>
    <xf numFmtId="41" fontId="41" fillId="0" borderId="2" xfId="2149" applyFont="1" applyFill="1" applyBorder="1">
      <alignment vertical="center"/>
    </xf>
    <xf numFmtId="42" fontId="41" fillId="0" borderId="2" xfId="0" applyNumberFormat="1" applyFont="1" applyFill="1" applyBorder="1">
      <alignment vertical="center"/>
    </xf>
    <xf numFmtId="0" fontId="41" fillId="0" borderId="2" xfId="0" applyFont="1" applyFill="1" applyBorder="1">
      <alignment vertical="center"/>
    </xf>
    <xf numFmtId="222" fontId="41" fillId="0" borderId="2" xfId="0" applyNumberFormat="1" applyFont="1" applyFill="1" applyBorder="1" applyAlignment="1">
      <alignment horizontal="center" vertical="center"/>
    </xf>
    <xf numFmtId="216" fontId="45" fillId="0" borderId="55" xfId="2152" quotePrefix="1" applyNumberFormat="1" applyFont="1" applyFill="1" applyBorder="1" applyAlignment="1">
      <alignment vertical="center"/>
    </xf>
    <xf numFmtId="217" fontId="45" fillId="0" borderId="55" xfId="2152" quotePrefix="1" applyNumberFormat="1" applyFont="1" applyFill="1" applyBorder="1" applyAlignment="1">
      <alignment vertical="center"/>
    </xf>
    <xf numFmtId="42" fontId="45" fillId="0" borderId="9" xfId="2150" quotePrefix="1" applyNumberFormat="1" applyFont="1" applyFill="1" applyBorder="1" applyAlignment="1">
      <alignment vertical="center"/>
    </xf>
    <xf numFmtId="42" fontId="45" fillId="0" borderId="9" xfId="2150" quotePrefix="1" applyFont="1" applyFill="1" applyBorder="1" applyAlignment="1">
      <alignment vertical="center"/>
    </xf>
    <xf numFmtId="218" fontId="45" fillId="0" borderId="55" xfId="2152" quotePrefix="1" applyNumberFormat="1" applyFont="1" applyFill="1" applyBorder="1" applyAlignment="1">
      <alignment vertical="center"/>
    </xf>
    <xf numFmtId="0" fontId="41" fillId="0" borderId="0" xfId="0" applyFont="1" applyBorder="1" applyAlignment="1">
      <alignment horizontal="left" vertical="center"/>
    </xf>
    <xf numFmtId="0" fontId="40" fillId="0" borderId="0" xfId="0" applyFont="1" applyAlignment="1">
      <alignment horizontal="right" vertical="center"/>
    </xf>
    <xf numFmtId="221" fontId="41" fillId="0" borderId="0" xfId="2150" applyNumberFormat="1" applyFont="1">
      <alignment vertical="center"/>
    </xf>
    <xf numFmtId="215" fontId="45" fillId="0" borderId="9" xfId="2152" quotePrefix="1" applyNumberFormat="1" applyFont="1" applyFill="1" applyBorder="1" applyAlignment="1">
      <alignment vertical="center"/>
    </xf>
    <xf numFmtId="0" fontId="42" fillId="2" borderId="16" xfId="0" applyFont="1" applyFill="1" applyBorder="1" applyAlignment="1">
      <alignment horizontal="center" vertical="center" wrapText="1"/>
    </xf>
    <xf numFmtId="9" fontId="41" fillId="0" borderId="2" xfId="0" applyNumberFormat="1" applyFont="1" applyBorder="1" applyAlignment="1">
      <alignment horizontal="center" vertical="center"/>
    </xf>
    <xf numFmtId="41" fontId="41" fillId="0" borderId="2" xfId="0" applyNumberFormat="1" applyFont="1" applyBorder="1" applyAlignment="1">
      <alignment horizontal="center" vertical="center" shrinkToFit="1"/>
    </xf>
    <xf numFmtId="0" fontId="39" fillId="0" borderId="10" xfId="0" applyNumberFormat="1" applyFont="1" applyBorder="1" applyAlignment="1">
      <alignment horizontal="center" vertical="center" wrapText="1" shrinkToFit="1"/>
    </xf>
    <xf numFmtId="41" fontId="41" fillId="0" borderId="9" xfId="0" applyNumberFormat="1" applyFont="1" applyBorder="1" applyAlignment="1">
      <alignment horizontal="center" vertical="center" shrinkToFit="1"/>
    </xf>
    <xf numFmtId="0" fontId="55" fillId="2" borderId="7" xfId="0" applyFont="1" applyFill="1" applyBorder="1" applyAlignment="1">
      <alignment horizontal="center" vertical="center"/>
    </xf>
    <xf numFmtId="229" fontId="41" fillId="0" borderId="2" xfId="0" applyNumberFormat="1" applyFont="1" applyBorder="1" applyAlignment="1">
      <alignment horizontal="center" vertical="center"/>
    </xf>
    <xf numFmtId="0" fontId="3" fillId="0" borderId="0" xfId="2">
      <alignment vertical="center"/>
    </xf>
    <xf numFmtId="0" fontId="3" fillId="0" borderId="0" xfId="2" applyBorder="1">
      <alignment vertical="center"/>
    </xf>
    <xf numFmtId="0" fontId="3" fillId="0" borderId="0" xfId="2" applyFill="1" applyBorder="1" applyAlignment="1">
      <alignment vertical="center"/>
    </xf>
    <xf numFmtId="215" fontId="3" fillId="0" borderId="2" xfId="2" applyNumberFormat="1" applyFont="1" applyBorder="1" applyAlignment="1">
      <alignment horizontal="center" vertical="center"/>
    </xf>
    <xf numFmtId="0" fontId="3" fillId="0" borderId="0" xfId="2" applyFont="1" applyBorder="1">
      <alignment vertical="center"/>
    </xf>
    <xf numFmtId="0" fontId="3" fillId="0" borderId="0" xfId="2" applyFont="1">
      <alignment vertical="center"/>
    </xf>
    <xf numFmtId="0" fontId="3" fillId="0" borderId="0" xfId="2" applyFont="1" applyBorder="1" applyAlignment="1">
      <alignment vertical="center"/>
    </xf>
    <xf numFmtId="0" fontId="3" fillId="0" borderId="0" xfId="2" applyBorder="1" applyAlignment="1">
      <alignment vertical="center"/>
    </xf>
    <xf numFmtId="0" fontId="3" fillId="0" borderId="0" xfId="2" applyFont="1" applyBorder="1" applyAlignment="1">
      <alignment horizontal="center" vertical="center"/>
    </xf>
    <xf numFmtId="0" fontId="3" fillId="0" borderId="0" xfId="2" applyFont="1" applyAlignment="1">
      <alignment vertical="center"/>
    </xf>
    <xf numFmtId="0" fontId="56" fillId="0" borderId="0" xfId="2" applyFont="1" applyAlignment="1">
      <alignment vertical="center"/>
    </xf>
    <xf numFmtId="0" fontId="57" fillId="0" borderId="0" xfId="2" applyFont="1" applyAlignment="1">
      <alignment vertical="center"/>
    </xf>
    <xf numFmtId="0" fontId="3" fillId="0" borderId="0" xfId="2" applyAlignment="1">
      <alignment vertical="center"/>
    </xf>
    <xf numFmtId="0" fontId="41" fillId="0" borderId="2" xfId="2151" applyNumberFormat="1" applyFont="1" applyBorder="1" applyAlignment="1">
      <alignment horizontal="center" vertical="center"/>
    </xf>
    <xf numFmtId="0" fontId="3" fillId="6" borderId="2" xfId="2" applyFont="1" applyFill="1" applyBorder="1" applyAlignment="1">
      <alignment horizontal="center" vertical="center"/>
    </xf>
    <xf numFmtId="41" fontId="41" fillId="0" borderId="9" xfId="0" applyNumberFormat="1" applyFont="1" applyBorder="1" applyAlignment="1">
      <alignment horizontal="center" vertical="center" shrinkToFit="1"/>
    </xf>
    <xf numFmtId="0" fontId="42" fillId="2" borderId="16" xfId="0" applyFont="1" applyFill="1" applyBorder="1" applyAlignment="1">
      <alignment horizontal="center" vertical="center" wrapText="1"/>
    </xf>
    <xf numFmtId="0" fontId="40" fillId="0" borderId="0" xfId="0" applyNumberFormat="1" applyFont="1" applyBorder="1">
      <alignment vertical="center"/>
    </xf>
    <xf numFmtId="0" fontId="42" fillId="2" borderId="0" xfId="0" applyFont="1" applyFill="1" applyBorder="1" applyAlignment="1">
      <alignment horizontal="center" vertical="center" wrapText="1"/>
    </xf>
    <xf numFmtId="0" fontId="42" fillId="0" borderId="0" xfId="0" applyNumberFormat="1" applyFont="1" applyBorder="1" applyAlignment="1">
      <alignment horizontal="left" vertical="center" indent="1"/>
    </xf>
    <xf numFmtId="41" fontId="41" fillId="0" borderId="0" xfId="2149" applyFont="1" applyBorder="1">
      <alignment vertical="center"/>
    </xf>
    <xf numFmtId="42" fontId="41" fillId="0" borderId="0" xfId="0" applyNumberFormat="1" applyFont="1" applyBorder="1">
      <alignment vertical="center"/>
    </xf>
    <xf numFmtId="0" fontId="41" fillId="0" borderId="0" xfId="0" applyNumberFormat="1" applyFont="1" applyBorder="1" applyAlignment="1">
      <alignment horizontal="left" vertical="center" indent="1"/>
    </xf>
    <xf numFmtId="0" fontId="42" fillId="0" borderId="0" xfId="0" applyNumberFormat="1" applyFont="1" applyBorder="1" applyAlignment="1">
      <alignment horizontal="centerContinuous" vertical="center"/>
    </xf>
    <xf numFmtId="0" fontId="42" fillId="0" borderId="0" xfId="0" applyFont="1" applyBorder="1" applyAlignment="1">
      <alignment horizontal="centerContinuous" vertical="center"/>
    </xf>
    <xf numFmtId="41" fontId="42" fillId="0" borderId="0" xfId="2149" applyFont="1" applyBorder="1">
      <alignment vertical="center"/>
    </xf>
    <xf numFmtId="42" fontId="42" fillId="0" borderId="0" xfId="0" applyNumberFormat="1" applyFont="1" applyBorder="1">
      <alignment vertical="center"/>
    </xf>
    <xf numFmtId="0" fontId="42" fillId="2" borderId="0" xfId="0" applyFont="1" applyFill="1" applyBorder="1">
      <alignment vertical="center"/>
    </xf>
    <xf numFmtId="42" fontId="42" fillId="2" borderId="0" xfId="0" applyNumberFormat="1" applyFont="1" applyFill="1" applyBorder="1">
      <alignment vertical="center"/>
    </xf>
    <xf numFmtId="0" fontId="42" fillId="2" borderId="0" xfId="0" applyFont="1" applyFill="1" applyBorder="1" applyAlignment="1">
      <alignment horizontal="center" vertical="center"/>
    </xf>
    <xf numFmtId="0" fontId="42" fillId="0" borderId="3" xfId="0" applyFont="1" applyBorder="1" applyAlignment="1">
      <alignment horizontal="right" vertical="center" indent="1"/>
    </xf>
    <xf numFmtId="42" fontId="42" fillId="0" borderId="2" xfId="0" quotePrefix="1" applyNumberFormat="1" applyFont="1" applyBorder="1">
      <alignment vertical="center"/>
    </xf>
    <xf numFmtId="0" fontId="39" fillId="0" borderId="76" xfId="0" applyNumberFormat="1" applyFont="1" applyBorder="1" applyAlignment="1">
      <alignment vertical="center" shrinkToFi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30" fontId="40" fillId="0" borderId="0" xfId="0" applyNumberFormat="1" applyFont="1" applyBorder="1">
      <alignment vertical="center"/>
    </xf>
    <xf numFmtId="0" fontId="42" fillId="0" borderId="0" xfId="0" applyFont="1" applyBorder="1" applyAlignment="1">
      <alignment horizontal="center" vertical="center"/>
    </xf>
    <xf numFmtId="214" fontId="42" fillId="0" borderId="0" xfId="0" applyNumberFormat="1" applyFont="1" applyBorder="1">
      <alignment vertical="center"/>
    </xf>
    <xf numFmtId="222" fontId="41" fillId="0" borderId="2" xfId="0" applyNumberFormat="1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6" xfId="0" applyFont="1" applyBorder="1" applyAlignment="1">
      <alignment horizontal="centerContinuous" vertical="center"/>
    </xf>
    <xf numFmtId="0" fontId="42" fillId="0" borderId="6" xfId="0" applyFont="1" applyBorder="1" applyAlignment="1">
      <alignment horizontal="center" vertical="center"/>
    </xf>
    <xf numFmtId="0" fontId="42" fillId="0" borderId="6" xfId="0" applyFont="1" applyBorder="1">
      <alignment vertical="center"/>
    </xf>
    <xf numFmtId="42" fontId="42" fillId="0" borderId="6" xfId="0" applyNumberFormat="1" applyFont="1" applyBorder="1">
      <alignment vertical="center"/>
    </xf>
    <xf numFmtId="0" fontId="42" fillId="2" borderId="16" xfId="0" applyFont="1" applyFill="1" applyBorder="1" applyAlignment="1">
      <alignment horizontal="center" vertical="center" wrapText="1"/>
    </xf>
    <xf numFmtId="41" fontId="42" fillId="0" borderId="78" xfId="0" applyNumberFormat="1" applyFont="1" applyBorder="1">
      <alignment vertical="center"/>
    </xf>
    <xf numFmtId="41" fontId="41" fillId="0" borderId="79" xfId="0" applyNumberFormat="1" applyFont="1" applyBorder="1">
      <alignment vertical="center"/>
    </xf>
    <xf numFmtId="41" fontId="42" fillId="0" borderId="80" xfId="0" applyNumberFormat="1" applyFont="1" applyBorder="1">
      <alignment vertical="center"/>
    </xf>
    <xf numFmtId="0" fontId="42" fillId="0" borderId="3" xfId="0" applyNumberFormat="1" applyFont="1" applyBorder="1" applyAlignment="1">
      <alignment horizontal="center" vertical="center"/>
    </xf>
    <xf numFmtId="0" fontId="42" fillId="0" borderId="5" xfId="0" applyNumberFormat="1" applyFont="1" applyBorder="1" applyAlignment="1">
      <alignment horizontal="center" vertical="center"/>
    </xf>
    <xf numFmtId="41" fontId="41" fillId="0" borderId="6" xfId="0" applyNumberFormat="1" applyFont="1" applyBorder="1" applyAlignment="1">
      <alignment horizontal="center" vertical="center"/>
    </xf>
    <xf numFmtId="41" fontId="42" fillId="0" borderId="6" xfId="0" applyNumberFormat="1" applyFont="1" applyBorder="1" applyAlignment="1">
      <alignment horizontal="center" vertical="center"/>
    </xf>
    <xf numFmtId="0" fontId="41" fillId="0" borderId="43" xfId="0" applyFont="1" applyBorder="1" applyAlignment="1">
      <alignment horizontal="center" vertical="center" wrapText="1"/>
    </xf>
    <xf numFmtId="223" fontId="41" fillId="0" borderId="2" xfId="0" applyNumberFormat="1" applyFont="1" applyBorder="1">
      <alignment vertical="center"/>
    </xf>
    <xf numFmtId="223" fontId="41" fillId="0" borderId="16" xfId="0" applyNumberFormat="1" applyFont="1" applyBorder="1">
      <alignment vertical="center"/>
    </xf>
    <xf numFmtId="0" fontId="41" fillId="0" borderId="17" xfId="0" applyFont="1" applyBorder="1" applyAlignment="1">
      <alignment horizontal="center" vertical="center"/>
    </xf>
    <xf numFmtId="0" fontId="45" fillId="0" borderId="9" xfId="2" applyFont="1" applyBorder="1" applyAlignment="1">
      <alignment vertical="center" shrinkToFit="1"/>
    </xf>
    <xf numFmtId="222" fontId="41" fillId="0" borderId="43" xfId="0" applyNumberFormat="1" applyFont="1" applyBorder="1" applyAlignment="1">
      <alignment horizontal="right" vertical="center" wrapText="1"/>
    </xf>
    <xf numFmtId="213" fontId="41" fillId="0" borderId="9" xfId="0" applyNumberFormat="1" applyFont="1" applyBorder="1" applyAlignment="1">
      <alignment horizontal="center" vertical="center"/>
    </xf>
    <xf numFmtId="0" fontId="45" fillId="0" borderId="2" xfId="2" applyFont="1" applyBorder="1" applyAlignment="1">
      <alignment vertical="center" shrinkToFit="1"/>
    </xf>
    <xf numFmtId="222" fontId="41" fillId="0" borderId="10" xfId="0" applyNumberFormat="1" applyFont="1" applyBorder="1" applyAlignment="1">
      <alignment horizontal="right" vertical="center" wrapText="1"/>
    </xf>
    <xf numFmtId="0" fontId="45" fillId="0" borderId="2" xfId="2" applyFont="1" applyFill="1" applyBorder="1" applyAlignment="1">
      <alignment horizontal="left" vertical="center" shrinkToFit="1"/>
    </xf>
    <xf numFmtId="0" fontId="49" fillId="0" borderId="2" xfId="2" applyFont="1" applyFill="1" applyBorder="1" applyAlignment="1">
      <alignment horizontal="left" vertical="center" shrinkToFit="1"/>
    </xf>
    <xf numFmtId="222" fontId="42" fillId="0" borderId="10" xfId="0" applyNumberFormat="1" applyFont="1" applyBorder="1" applyAlignment="1">
      <alignment horizontal="right" vertical="center" wrapText="1"/>
    </xf>
    <xf numFmtId="0" fontId="49" fillId="0" borderId="2" xfId="2" applyFont="1" applyBorder="1" applyAlignment="1">
      <alignment vertical="center" shrinkToFit="1"/>
    </xf>
    <xf numFmtId="222" fontId="42" fillId="0" borderId="7" xfId="0" applyNumberFormat="1" applyFont="1" applyBorder="1" applyAlignment="1">
      <alignment horizontal="right" vertical="center"/>
    </xf>
    <xf numFmtId="222" fontId="45" fillId="0" borderId="10" xfId="2" applyNumberFormat="1" applyFont="1" applyBorder="1" applyAlignment="1">
      <alignment horizontal="right" vertical="center" shrinkToFit="1"/>
    </xf>
    <xf numFmtId="222" fontId="45" fillId="0" borderId="4" xfId="2" applyNumberFormat="1" applyFont="1" applyBorder="1" applyAlignment="1">
      <alignment horizontal="right" vertical="center" shrinkToFit="1"/>
    </xf>
    <xf numFmtId="222" fontId="49" fillId="0" borderId="4" xfId="2" applyNumberFormat="1" applyFont="1" applyBorder="1" applyAlignment="1">
      <alignment horizontal="right" vertical="center" shrinkToFit="1"/>
    </xf>
    <xf numFmtId="222" fontId="45" fillId="0" borderId="4" xfId="2" applyNumberFormat="1" applyFont="1" applyFill="1" applyBorder="1" applyAlignment="1">
      <alignment horizontal="right" vertical="center" shrinkToFit="1"/>
    </xf>
    <xf numFmtId="0" fontId="49" fillId="0" borderId="52" xfId="2" applyFont="1" applyBorder="1" applyAlignment="1">
      <alignment vertical="center" shrinkToFit="1"/>
    </xf>
    <xf numFmtId="222" fontId="49" fillId="0" borderId="57" xfId="2" applyNumberFormat="1" applyFont="1" applyBorder="1" applyAlignment="1">
      <alignment horizontal="right" vertical="center" shrinkToFit="1"/>
    </xf>
    <xf numFmtId="42" fontId="0" fillId="0" borderId="0" xfId="0" applyNumberFormat="1">
      <alignment vertical="center"/>
    </xf>
    <xf numFmtId="44" fontId="0" fillId="0" borderId="0" xfId="0" applyNumberFormat="1">
      <alignment vertical="center"/>
    </xf>
    <xf numFmtId="0" fontId="42" fillId="0" borderId="83" xfId="0" applyFont="1" applyBorder="1" applyAlignment="1">
      <alignment horizontal="centerContinuous" vertical="center"/>
    </xf>
    <xf numFmtId="0" fontId="42" fillId="0" borderId="84" xfId="0" applyFont="1" applyBorder="1" applyAlignment="1">
      <alignment horizontal="centerContinuous" vertical="center"/>
    </xf>
    <xf numFmtId="0" fontId="41" fillId="0" borderId="45" xfId="0" applyFont="1" applyBorder="1" applyAlignment="1">
      <alignment horizontal="center" vertical="center"/>
    </xf>
    <xf numFmtId="0" fontId="62" fillId="0" borderId="0" xfId="2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227" fontId="40" fillId="0" borderId="2" xfId="0" applyNumberFormat="1" applyFont="1" applyBorder="1" applyAlignment="1">
      <alignment horizontal="center" vertical="center"/>
    </xf>
    <xf numFmtId="2" fontId="40" fillId="0" borderId="26" xfId="0" applyNumberFormat="1" applyFont="1" applyBorder="1" applyAlignment="1">
      <alignment horizontal="center" vertical="center"/>
    </xf>
    <xf numFmtId="227" fontId="40" fillId="0" borderId="26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" fontId="3" fillId="0" borderId="0" xfId="2" applyNumberFormat="1">
      <alignment vertical="center"/>
    </xf>
    <xf numFmtId="0" fontId="3" fillId="0" borderId="0" xfId="2" applyFill="1" applyBorder="1" applyAlignment="1">
      <alignment horizontal="center" vertical="center"/>
    </xf>
    <xf numFmtId="231" fontId="3" fillId="0" borderId="2" xfId="2149" applyNumberFormat="1" applyFont="1" applyBorder="1" applyAlignment="1">
      <alignment horizontal="center" vertical="center"/>
    </xf>
    <xf numFmtId="10" fontId="41" fillId="0" borderId="2" xfId="0" applyNumberFormat="1" applyFont="1" applyBorder="1" applyAlignment="1">
      <alignment horizontal="center" vertical="center"/>
    </xf>
    <xf numFmtId="0" fontId="41" fillId="0" borderId="26" xfId="0" applyFont="1" applyBorder="1" applyAlignment="1">
      <alignment horizontal="center" vertical="center"/>
    </xf>
    <xf numFmtId="10" fontId="41" fillId="0" borderId="47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39" fillId="0" borderId="54" xfId="0" applyNumberFormat="1" applyFont="1" applyBorder="1" applyAlignment="1">
      <alignment horizontal="distributed" vertical="center" indent="1" shrinkToFit="1"/>
    </xf>
    <xf numFmtId="41" fontId="41" fillId="0" borderId="54" xfId="0" applyNumberFormat="1" applyFont="1" applyBorder="1" applyAlignment="1">
      <alignment vertical="center" shrinkToFit="1"/>
    </xf>
    <xf numFmtId="0" fontId="39" fillId="0" borderId="54" xfId="0" applyNumberFormat="1" applyFont="1" applyBorder="1" applyAlignment="1">
      <alignment horizontal="distributed" vertical="center" wrapText="1" indent="1" shrinkToFit="1"/>
    </xf>
    <xf numFmtId="0" fontId="41" fillId="0" borderId="0" xfId="0" applyNumberFormat="1" applyFont="1" applyFill="1" applyBorder="1" applyAlignment="1">
      <alignment vertical="center"/>
    </xf>
    <xf numFmtId="2" fontId="41" fillId="0" borderId="2" xfId="0" applyNumberFormat="1" applyFont="1" applyBorder="1" applyAlignment="1">
      <alignment horizontal="center" vertical="center"/>
    </xf>
    <xf numFmtId="2" fontId="40" fillId="0" borderId="0" xfId="0" applyNumberFormat="1" applyFont="1" applyBorder="1">
      <alignment vertical="center"/>
    </xf>
    <xf numFmtId="0" fontId="41" fillId="0" borderId="1" xfId="0" applyFont="1" applyBorder="1" applyAlignment="1">
      <alignment horizontal="center" vertical="center"/>
    </xf>
    <xf numFmtId="0" fontId="41" fillId="0" borderId="15" xfId="0" applyFont="1" applyBorder="1" applyAlignment="1">
      <alignment horizontal="center" vertical="center"/>
    </xf>
    <xf numFmtId="0" fontId="41" fillId="0" borderId="16" xfId="0" applyNumberFormat="1" applyFont="1" applyBorder="1">
      <alignment vertical="center"/>
    </xf>
    <xf numFmtId="214" fontId="41" fillId="0" borderId="16" xfId="0" applyNumberFormat="1" applyFont="1" applyBorder="1" applyAlignment="1">
      <alignment horizontal="center" vertical="center"/>
    </xf>
    <xf numFmtId="216" fontId="41" fillId="0" borderId="16" xfId="0" applyNumberFormat="1" applyFont="1" applyBorder="1" applyAlignment="1">
      <alignment horizontal="center" vertical="center"/>
    </xf>
    <xf numFmtId="214" fontId="41" fillId="0" borderId="17" xfId="0" applyNumberFormat="1" applyFont="1" applyBorder="1" applyAlignment="1">
      <alignment horizontal="center" vertical="center"/>
    </xf>
    <xf numFmtId="41" fontId="63" fillId="0" borderId="0" xfId="0" applyNumberFormat="1" applyFont="1">
      <alignment vertical="center"/>
    </xf>
    <xf numFmtId="41" fontId="41" fillId="0" borderId="87" xfId="2149" applyFont="1" applyBorder="1" applyAlignment="1">
      <alignment horizontal="center" vertical="center"/>
    </xf>
    <xf numFmtId="41" fontId="41" fillId="0" borderId="26" xfId="2149" applyFont="1" applyBorder="1" applyAlignment="1">
      <alignment horizontal="center" vertical="center"/>
    </xf>
    <xf numFmtId="41" fontId="41" fillId="0" borderId="27" xfId="2149" applyFont="1" applyBorder="1" applyAlignment="1">
      <alignment horizontal="center" vertical="center"/>
    </xf>
    <xf numFmtId="0" fontId="50" fillId="0" borderId="34" xfId="0" applyNumberFormat="1" applyFont="1" applyBorder="1" applyAlignment="1">
      <alignment horizontal="center" vertical="center" wrapText="1"/>
    </xf>
    <xf numFmtId="0" fontId="50" fillId="0" borderId="0" xfId="0" applyNumberFormat="1" applyFont="1" applyBorder="1" applyAlignment="1">
      <alignment horizontal="center" vertical="center" wrapText="1"/>
    </xf>
    <xf numFmtId="0" fontId="50" fillId="0" borderId="35" xfId="0" applyNumberFormat="1" applyFont="1" applyBorder="1" applyAlignment="1">
      <alignment horizontal="center" vertical="center" wrapText="1"/>
    </xf>
    <xf numFmtId="0" fontId="52" fillId="0" borderId="34" xfId="0" quotePrefix="1" applyNumberFormat="1" applyFont="1" applyBorder="1" applyAlignment="1">
      <alignment horizontal="center" vertical="center" wrapText="1"/>
    </xf>
    <xf numFmtId="0" fontId="53" fillId="0" borderId="0" xfId="0" applyNumberFormat="1" applyFont="1" applyBorder="1" applyAlignment="1">
      <alignment horizontal="center" vertical="center" wrapText="1"/>
    </xf>
    <xf numFmtId="0" fontId="53" fillId="0" borderId="35" xfId="0" applyNumberFormat="1" applyFont="1" applyBorder="1" applyAlignment="1">
      <alignment horizontal="center" vertical="center" wrapText="1"/>
    </xf>
    <xf numFmtId="0" fontId="51" fillId="0" borderId="34" xfId="0" applyNumberFormat="1" applyFont="1" applyBorder="1" applyAlignment="1">
      <alignment horizontal="center" vertical="center" wrapText="1"/>
    </xf>
    <xf numFmtId="0" fontId="51" fillId="0" borderId="0" xfId="0" applyNumberFormat="1" applyFont="1" applyBorder="1" applyAlignment="1">
      <alignment horizontal="center" vertical="center" wrapText="1"/>
    </xf>
    <xf numFmtId="0" fontId="51" fillId="0" borderId="35" xfId="0" applyNumberFormat="1" applyFont="1" applyBorder="1" applyAlignment="1">
      <alignment horizontal="center" vertical="center" wrapText="1"/>
    </xf>
    <xf numFmtId="0" fontId="2" fillId="0" borderId="34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3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1" fillId="0" borderId="3" xfId="0" applyNumberFormat="1" applyFont="1" applyBorder="1" applyAlignment="1">
      <alignment horizontal="distributed" vertical="center" indent="1" shrinkToFit="1"/>
    </xf>
    <xf numFmtId="0" fontId="41" fillId="0" borderId="2" xfId="0" applyNumberFormat="1" applyFont="1" applyBorder="1" applyAlignment="1">
      <alignment horizontal="distributed" vertical="center" indent="1" shrinkToFit="1"/>
    </xf>
    <xf numFmtId="0" fontId="42" fillId="0" borderId="8" xfId="0" applyNumberFormat="1" applyFont="1" applyBorder="1" applyAlignment="1">
      <alignment horizontal="distributed" vertical="center" indent="1" shrinkToFit="1"/>
    </xf>
    <xf numFmtId="0" fontId="42" fillId="0" borderId="9" xfId="0" applyNumberFormat="1" applyFont="1" applyBorder="1" applyAlignment="1">
      <alignment horizontal="distributed" vertical="center" indent="1" shrinkToFit="1"/>
    </xf>
    <xf numFmtId="0" fontId="42" fillId="2" borderId="11" xfId="0" applyNumberFormat="1" applyFont="1" applyFill="1" applyBorder="1" applyAlignment="1">
      <alignment horizontal="center" vertical="center" shrinkToFit="1"/>
    </xf>
    <xf numFmtId="0" fontId="42" fillId="2" borderId="12" xfId="0" applyNumberFormat="1" applyFont="1" applyFill="1" applyBorder="1" applyAlignment="1">
      <alignment horizontal="center" vertical="center" shrinkToFit="1"/>
    </xf>
    <xf numFmtId="0" fontId="41" fillId="0" borderId="9" xfId="0" applyNumberFormat="1" applyFont="1" applyBorder="1" applyAlignment="1">
      <alignment horizontal="distributed" vertical="center" indent="1" shrinkToFit="1"/>
    </xf>
    <xf numFmtId="0" fontId="41" fillId="0" borderId="2" xfId="0" applyNumberFormat="1" applyFont="1" applyBorder="1" applyAlignment="1">
      <alignment horizontal="distributed" vertical="center" textRotation="255" indent="1" shrinkToFit="1"/>
    </xf>
    <xf numFmtId="0" fontId="41" fillId="0" borderId="8" xfId="0" applyNumberFormat="1" applyFont="1" applyBorder="1" applyAlignment="1">
      <alignment horizontal="distributed" vertical="center" textRotation="255" indent="1" shrinkToFit="1"/>
    </xf>
    <xf numFmtId="0" fontId="41" fillId="0" borderId="3" xfId="0" applyNumberFormat="1" applyFont="1" applyBorder="1" applyAlignment="1">
      <alignment horizontal="distributed" vertical="center" textRotation="255" indent="1" shrinkToFit="1"/>
    </xf>
    <xf numFmtId="0" fontId="41" fillId="0" borderId="70" xfId="0" applyNumberFormat="1" applyFont="1" applyBorder="1" applyAlignment="1">
      <alignment horizontal="center" vertical="center" shrinkToFit="1"/>
    </xf>
    <xf numFmtId="0" fontId="41" fillId="0" borderId="50" xfId="0" applyNumberFormat="1" applyFont="1" applyBorder="1" applyAlignment="1">
      <alignment horizontal="center" vertical="center" shrinkToFit="1"/>
    </xf>
    <xf numFmtId="0" fontId="41" fillId="0" borderId="52" xfId="0" applyNumberFormat="1" applyFont="1" applyBorder="1" applyAlignment="1">
      <alignment horizontal="center" vertical="center" shrinkToFit="1"/>
    </xf>
    <xf numFmtId="0" fontId="41" fillId="0" borderId="71" xfId="0" applyNumberFormat="1" applyFont="1" applyBorder="1" applyAlignment="1">
      <alignment horizontal="center" vertical="center" shrinkToFit="1"/>
    </xf>
    <xf numFmtId="0" fontId="41" fillId="0" borderId="51" xfId="0" applyNumberFormat="1" applyFont="1" applyBorder="1" applyAlignment="1">
      <alignment horizontal="center" vertical="center" shrinkToFit="1"/>
    </xf>
    <xf numFmtId="0" fontId="41" fillId="0" borderId="46" xfId="0" applyNumberFormat="1" applyFont="1" applyBorder="1" applyAlignment="1">
      <alignment horizontal="center" vertical="center" shrinkToFit="1"/>
    </xf>
    <xf numFmtId="41" fontId="41" fillId="0" borderId="54" xfId="0" applyNumberFormat="1" applyFont="1" applyBorder="1" applyAlignment="1">
      <alignment horizontal="center" vertical="center" shrinkToFit="1"/>
    </xf>
    <xf numFmtId="41" fontId="41" fillId="0" borderId="9" xfId="0" applyNumberFormat="1" applyFont="1" applyBorder="1" applyAlignment="1">
      <alignment horizontal="center" vertical="center" shrinkToFit="1"/>
    </xf>
    <xf numFmtId="0" fontId="40" fillId="0" borderId="1" xfId="0" applyFont="1" applyBorder="1" applyAlignment="1">
      <alignment horizontal="center" vertical="center"/>
    </xf>
    <xf numFmtId="41" fontId="41" fillId="0" borderId="49" xfId="0" applyNumberFormat="1" applyFont="1" applyBorder="1" applyAlignment="1">
      <alignment horizontal="center" vertical="center" shrinkToFit="1"/>
    </xf>
    <xf numFmtId="41" fontId="41" fillId="0" borderId="76" xfId="0" applyNumberFormat="1" applyFont="1" applyBorder="1" applyAlignment="1">
      <alignment horizontal="center" vertical="center" shrinkToFit="1"/>
    </xf>
    <xf numFmtId="0" fontId="42" fillId="2" borderId="72" xfId="0" applyNumberFormat="1" applyFont="1" applyFill="1" applyBorder="1" applyAlignment="1">
      <alignment horizontal="center" vertical="center" shrinkToFit="1"/>
    </xf>
    <xf numFmtId="0" fontId="42" fillId="2" borderId="74" xfId="0" applyNumberFormat="1" applyFont="1" applyFill="1" applyBorder="1" applyAlignment="1">
      <alignment horizontal="center" vertical="center" shrinkToFit="1"/>
    </xf>
    <xf numFmtId="41" fontId="41" fillId="0" borderId="69" xfId="0" applyNumberFormat="1" applyFont="1" applyBorder="1" applyAlignment="1">
      <alignment horizontal="center" vertical="center" shrinkToFit="1"/>
    </xf>
    <xf numFmtId="41" fontId="41" fillId="0" borderId="75" xfId="0" applyNumberFormat="1" applyFont="1" applyBorder="1" applyAlignment="1">
      <alignment horizontal="center" vertical="center" shrinkToFit="1"/>
    </xf>
    <xf numFmtId="0" fontId="0" fillId="0" borderId="32" xfId="0" applyBorder="1" applyAlignment="1">
      <alignment horizontal="center" vertical="center"/>
    </xf>
    <xf numFmtId="41" fontId="39" fillId="0" borderId="49" xfId="0" applyNumberFormat="1" applyFont="1" applyBorder="1" applyAlignment="1">
      <alignment horizontal="center" vertical="center" shrinkToFit="1"/>
    </xf>
    <xf numFmtId="0" fontId="39" fillId="0" borderId="76" xfId="0" applyNumberFormat="1" applyFont="1" applyBorder="1" applyAlignment="1">
      <alignment horizontal="center" vertical="center" shrinkToFit="1"/>
    </xf>
    <xf numFmtId="223" fontId="42" fillId="0" borderId="49" xfId="0" applyNumberFormat="1" applyFont="1" applyBorder="1" applyAlignment="1">
      <alignment horizontal="center" vertical="center" shrinkToFit="1"/>
    </xf>
    <xf numFmtId="223" fontId="42" fillId="0" borderId="76" xfId="0" applyNumberFormat="1" applyFont="1" applyBorder="1" applyAlignment="1">
      <alignment horizontal="center" vertical="center" shrinkToFit="1"/>
    </xf>
    <xf numFmtId="41" fontId="42" fillId="0" borderId="73" xfId="0" applyNumberFormat="1" applyFont="1" applyBorder="1" applyAlignment="1">
      <alignment horizontal="center" vertical="center" shrinkToFit="1"/>
    </xf>
    <xf numFmtId="41" fontId="42" fillId="0" borderId="77" xfId="0" applyNumberFormat="1" applyFont="1" applyBorder="1" applyAlignment="1">
      <alignment horizontal="center" vertical="center" shrinkToFit="1"/>
    </xf>
    <xf numFmtId="0" fontId="42" fillId="0" borderId="5" xfId="0" applyNumberFormat="1" applyFont="1" applyBorder="1" applyAlignment="1">
      <alignment horizontal="distributed" vertical="center" indent="1" shrinkToFit="1"/>
    </xf>
    <xf numFmtId="0" fontId="42" fillId="0" borderId="6" xfId="0" applyNumberFormat="1" applyFont="1" applyBorder="1" applyAlignment="1">
      <alignment horizontal="distributed" vertical="center" indent="1" shrinkToFit="1"/>
    </xf>
    <xf numFmtId="0" fontId="39" fillId="0" borderId="49" xfId="0" applyNumberFormat="1" applyFont="1" applyBorder="1" applyAlignment="1">
      <alignment horizontal="center" vertical="center" wrapText="1" shrinkToFit="1"/>
    </xf>
    <xf numFmtId="0" fontId="39" fillId="0" borderId="76" xfId="0" applyNumberFormat="1" applyFont="1" applyBorder="1" applyAlignment="1">
      <alignment horizontal="center" vertical="center" wrapText="1" shrinkToFit="1"/>
    </xf>
    <xf numFmtId="0" fontId="39" fillId="0" borderId="49" xfId="0" applyNumberFormat="1" applyFont="1" applyBorder="1" applyAlignment="1">
      <alignment horizontal="center" vertical="center" shrinkToFit="1"/>
    </xf>
    <xf numFmtId="0" fontId="42" fillId="0" borderId="3" xfId="0" applyNumberFormat="1" applyFont="1" applyBorder="1" applyAlignment="1">
      <alignment horizontal="distributed" vertical="center" indent="1" shrinkToFit="1"/>
    </xf>
    <xf numFmtId="0" fontId="42" fillId="0" borderId="2" xfId="0" applyNumberFormat="1" applyFont="1" applyBorder="1" applyAlignment="1">
      <alignment horizontal="distributed" vertical="center" indent="1" shrinkToFit="1"/>
    </xf>
    <xf numFmtId="0" fontId="41" fillId="0" borderId="54" xfId="0" applyNumberFormat="1" applyFont="1" applyBorder="1" applyAlignment="1">
      <alignment horizontal="center" vertical="center" wrapText="1" shrinkToFit="1"/>
    </xf>
    <xf numFmtId="0" fontId="41" fillId="0" borderId="9" xfId="0" applyNumberFormat="1" applyFont="1" applyBorder="1" applyAlignment="1">
      <alignment horizontal="center" vertical="center" wrapText="1" shrinkToFit="1"/>
    </xf>
    <xf numFmtId="0" fontId="0" fillId="0" borderId="32" xfId="0" applyBorder="1" applyAlignment="1">
      <alignment horizontal="left" vertical="center" wrapText="1"/>
    </xf>
    <xf numFmtId="0" fontId="0" fillId="0" borderId="3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2" fillId="2" borderId="19" xfId="0" applyFont="1" applyFill="1" applyBorder="1" applyAlignment="1">
      <alignment horizontal="center" vertical="center" wrapText="1"/>
    </xf>
    <xf numFmtId="0" fontId="42" fillId="2" borderId="20" xfId="0" applyFont="1" applyFill="1" applyBorder="1" applyAlignment="1">
      <alignment horizontal="center" vertical="center"/>
    </xf>
    <xf numFmtId="0" fontId="42" fillId="2" borderId="17" xfId="0" applyFont="1" applyFill="1" applyBorder="1" applyAlignment="1">
      <alignment horizontal="center" vertical="center"/>
    </xf>
    <xf numFmtId="0" fontId="42" fillId="2" borderId="28" xfId="0" applyFont="1" applyFill="1" applyBorder="1" applyAlignment="1">
      <alignment horizontal="center" vertical="center"/>
    </xf>
    <xf numFmtId="0" fontId="42" fillId="2" borderId="29" xfId="0" applyFont="1" applyFill="1" applyBorder="1" applyAlignment="1">
      <alignment horizontal="center" vertical="center"/>
    </xf>
    <xf numFmtId="0" fontId="42" fillId="2" borderId="30" xfId="0" applyFont="1" applyFill="1" applyBorder="1" applyAlignment="1">
      <alignment horizontal="center" vertical="center"/>
    </xf>
    <xf numFmtId="0" fontId="42" fillId="2" borderId="18" xfId="0" applyFont="1" applyFill="1" applyBorder="1" applyAlignment="1">
      <alignment horizontal="center" vertical="distributed" wrapText="1"/>
    </xf>
    <xf numFmtId="0" fontId="42" fillId="2" borderId="15" xfId="0" applyFont="1" applyFill="1" applyBorder="1" applyAlignment="1">
      <alignment horizontal="center" vertical="distributed" wrapText="1"/>
    </xf>
    <xf numFmtId="0" fontId="42" fillId="2" borderId="16" xfId="0" applyFont="1" applyFill="1" applyBorder="1" applyAlignment="1">
      <alignment horizontal="center" vertical="center" wrapText="1"/>
    </xf>
    <xf numFmtId="0" fontId="0" fillId="0" borderId="32" xfId="0" applyBorder="1" applyAlignment="1">
      <alignment vertical="center"/>
    </xf>
    <xf numFmtId="0" fontId="0" fillId="0" borderId="0" xfId="0" applyBorder="1" applyAlignment="1">
      <alignment vertical="center"/>
    </xf>
    <xf numFmtId="0" fontId="42" fillId="2" borderId="0" xfId="0" applyFont="1" applyFill="1" applyBorder="1" applyAlignment="1">
      <alignment horizontal="center" vertical="center"/>
    </xf>
    <xf numFmtId="0" fontId="41" fillId="0" borderId="0" xfId="0" applyFont="1" applyBorder="1" applyAlignment="1">
      <alignment horizontal="center" vertical="center" wrapText="1"/>
    </xf>
    <xf numFmtId="0" fontId="42" fillId="2" borderId="0" xfId="0" applyFont="1" applyFill="1" applyBorder="1" applyAlignment="1">
      <alignment horizontal="center" vertical="center" wrapText="1"/>
    </xf>
    <xf numFmtId="0" fontId="42" fillId="2" borderId="0" xfId="0" applyFont="1" applyFill="1" applyBorder="1" applyAlignment="1">
      <alignment horizontal="center" vertical="distributed" wrapText="1"/>
    </xf>
    <xf numFmtId="0" fontId="41" fillId="0" borderId="57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41" fillId="0" borderId="82" xfId="0" applyFont="1" applyBorder="1" applyAlignment="1">
      <alignment horizontal="center" vertical="center" wrapText="1"/>
    </xf>
    <xf numFmtId="0" fontId="41" fillId="0" borderId="32" xfId="0" applyFont="1" applyBorder="1" applyAlignment="1">
      <alignment horizontal="left" vertical="center"/>
    </xf>
    <xf numFmtId="0" fontId="41" fillId="0" borderId="36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1" fillId="0" borderId="45" xfId="0" applyFont="1" applyBorder="1" applyAlignment="1">
      <alignment horizontal="center" vertical="center"/>
    </xf>
    <xf numFmtId="0" fontId="42" fillId="2" borderId="67" xfId="0" applyFont="1" applyFill="1" applyBorder="1" applyAlignment="1">
      <alignment horizontal="center" vertical="center"/>
    </xf>
    <xf numFmtId="0" fontId="42" fillId="2" borderId="68" xfId="0" applyFont="1" applyFill="1" applyBorder="1" applyAlignment="1">
      <alignment horizontal="center" vertical="center"/>
    </xf>
    <xf numFmtId="0" fontId="42" fillId="2" borderId="65" xfId="0" applyFont="1" applyFill="1" applyBorder="1" applyAlignment="1">
      <alignment horizontal="center" vertical="center" wrapText="1"/>
    </xf>
    <xf numFmtId="0" fontId="42" fillId="2" borderId="66" xfId="0" applyFont="1" applyFill="1" applyBorder="1" applyAlignment="1">
      <alignment horizontal="center" vertical="center" wrapText="1"/>
    </xf>
    <xf numFmtId="0" fontId="42" fillId="2" borderId="63" xfId="0" applyFont="1" applyFill="1" applyBorder="1" applyAlignment="1">
      <alignment horizontal="center" vertical="center" wrapText="1"/>
    </xf>
    <xf numFmtId="0" fontId="42" fillId="2" borderId="64" xfId="0" applyFont="1" applyFill="1" applyBorder="1" applyAlignment="1">
      <alignment horizontal="center" vertical="center" wrapText="1"/>
    </xf>
    <xf numFmtId="0" fontId="42" fillId="2" borderId="63" xfId="0" applyFont="1" applyFill="1" applyBorder="1" applyAlignment="1">
      <alignment horizontal="center" vertical="center"/>
    </xf>
    <xf numFmtId="0" fontId="42" fillId="2" borderId="64" xfId="0" applyFont="1" applyFill="1" applyBorder="1" applyAlignment="1">
      <alignment horizontal="center" vertical="center"/>
    </xf>
    <xf numFmtId="0" fontId="46" fillId="2" borderId="61" xfId="0" applyFont="1" applyFill="1" applyBorder="1" applyAlignment="1">
      <alignment horizontal="center" vertical="center"/>
    </xf>
    <xf numFmtId="0" fontId="46" fillId="2" borderId="62" xfId="0" applyFont="1" applyFill="1" applyBorder="1" applyAlignment="1">
      <alignment horizontal="center" vertical="center"/>
    </xf>
    <xf numFmtId="0" fontId="42" fillId="2" borderId="85" xfId="0" applyFont="1" applyFill="1" applyBorder="1" applyAlignment="1">
      <alignment horizontal="center" vertical="center"/>
    </xf>
    <xf numFmtId="0" fontId="42" fillId="2" borderId="86" xfId="0" applyFont="1" applyFill="1" applyBorder="1" applyAlignment="1">
      <alignment horizontal="center" vertical="center"/>
    </xf>
    <xf numFmtId="0" fontId="42" fillId="0" borderId="28" xfId="0" applyFont="1" applyBorder="1" applyAlignment="1">
      <alignment horizontal="center" vertical="center"/>
    </xf>
    <xf numFmtId="0" fontId="42" fillId="0" borderId="29" xfId="0" applyFont="1" applyBorder="1" applyAlignment="1">
      <alignment horizontal="center" vertical="center"/>
    </xf>
    <xf numFmtId="0" fontId="42" fillId="0" borderId="30" xfId="0" applyFont="1" applyBorder="1" applyAlignment="1">
      <alignment horizontal="center" vertical="center"/>
    </xf>
    <xf numFmtId="0" fontId="42" fillId="0" borderId="81" xfId="0" applyFont="1" applyBorder="1" applyAlignment="1">
      <alignment horizontal="center" vertical="center"/>
    </xf>
    <xf numFmtId="0" fontId="42" fillId="0" borderId="26" xfId="0" applyFont="1" applyBorder="1" applyAlignment="1">
      <alignment horizontal="center" vertical="center"/>
    </xf>
    <xf numFmtId="0" fontId="42" fillId="0" borderId="4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2" fillId="2" borderId="61" xfId="0" applyFont="1" applyFill="1" applyBorder="1" applyAlignment="1">
      <alignment horizontal="center" vertical="distributed" wrapText="1"/>
    </xf>
    <xf numFmtId="0" fontId="42" fillId="2" borderId="62" xfId="0" applyFont="1" applyFill="1" applyBorder="1" applyAlignment="1">
      <alignment horizontal="center" vertical="distributed" wrapText="1"/>
    </xf>
    <xf numFmtId="0" fontId="42" fillId="0" borderId="36" xfId="0" applyFont="1" applyBorder="1" applyAlignment="1">
      <alignment horizontal="center" vertical="center"/>
    </xf>
    <xf numFmtId="0" fontId="42" fillId="0" borderId="45" xfId="0" applyFont="1" applyBorder="1" applyAlignment="1">
      <alignment horizontal="center" vertical="center"/>
    </xf>
    <xf numFmtId="0" fontId="42" fillId="0" borderId="44" xfId="0" applyFont="1" applyBorder="1" applyAlignment="1">
      <alignment horizontal="center" vertical="center"/>
    </xf>
    <xf numFmtId="0" fontId="42" fillId="0" borderId="40" xfId="0" applyFont="1" applyBorder="1" applyAlignment="1">
      <alignment horizontal="center" vertical="center"/>
    </xf>
    <xf numFmtId="0" fontId="42" fillId="2" borderId="2" xfId="0" applyFont="1" applyFill="1" applyBorder="1" applyAlignment="1">
      <alignment horizontal="center" vertical="center"/>
    </xf>
    <xf numFmtId="0" fontId="42" fillId="2" borderId="2" xfId="0" applyFont="1" applyFill="1" applyBorder="1" applyAlignment="1">
      <alignment horizontal="center" vertical="center" wrapText="1"/>
    </xf>
    <xf numFmtId="0" fontId="42" fillId="2" borderId="49" xfId="0" applyFont="1" applyFill="1" applyBorder="1" applyAlignment="1">
      <alignment horizontal="center" vertical="center"/>
    </xf>
    <xf numFmtId="0" fontId="42" fillId="2" borderId="26" xfId="0" applyFont="1" applyFill="1" applyBorder="1" applyAlignment="1">
      <alignment horizontal="center" vertical="center"/>
    </xf>
    <xf numFmtId="0" fontId="42" fillId="2" borderId="47" xfId="0" applyFont="1" applyFill="1" applyBorder="1" applyAlignment="1">
      <alignment horizontal="center" vertical="center"/>
    </xf>
    <xf numFmtId="214" fontId="41" fillId="5" borderId="53" xfId="0" applyNumberFormat="1" applyFont="1" applyFill="1" applyBorder="1" applyAlignment="1">
      <alignment horizontal="center" vertical="center" wrapText="1"/>
    </xf>
    <xf numFmtId="214" fontId="41" fillId="5" borderId="50" xfId="0" applyNumberFormat="1" applyFont="1" applyFill="1" applyBorder="1" applyAlignment="1">
      <alignment horizontal="center" vertical="center"/>
    </xf>
    <xf numFmtId="214" fontId="41" fillId="5" borderId="52" xfId="0" applyNumberFormat="1" applyFont="1" applyFill="1" applyBorder="1" applyAlignment="1">
      <alignment horizontal="center" vertical="center"/>
    </xf>
    <xf numFmtId="214" fontId="41" fillId="5" borderId="48" xfId="0" applyNumberFormat="1" applyFont="1" applyFill="1" applyBorder="1" applyAlignment="1">
      <alignment horizontal="center" vertical="center"/>
    </xf>
    <xf numFmtId="214" fontId="41" fillId="5" borderId="51" xfId="0" applyNumberFormat="1" applyFont="1" applyFill="1" applyBorder="1" applyAlignment="1">
      <alignment horizontal="center" vertical="center"/>
    </xf>
    <xf numFmtId="214" fontId="41" fillId="5" borderId="46" xfId="0" applyNumberFormat="1" applyFont="1" applyFill="1" applyBorder="1" applyAlignment="1">
      <alignment horizontal="center" vertical="center"/>
    </xf>
    <xf numFmtId="0" fontId="42" fillId="2" borderId="54" xfId="0" applyFont="1" applyFill="1" applyBorder="1" applyAlignment="1">
      <alignment horizontal="center" vertical="center"/>
    </xf>
    <xf numFmtId="0" fontId="42" fillId="2" borderId="55" xfId="0" applyFont="1" applyFill="1" applyBorder="1" applyAlignment="1">
      <alignment horizontal="center" vertical="center"/>
    </xf>
    <xf numFmtId="0" fontId="42" fillId="2" borderId="9" xfId="0" applyFont="1" applyFill="1" applyBorder="1" applyAlignment="1">
      <alignment horizontal="center" vertical="center"/>
    </xf>
    <xf numFmtId="0" fontId="41" fillId="0" borderId="54" xfId="0" applyNumberFormat="1" applyFont="1" applyFill="1" applyBorder="1" applyAlignment="1">
      <alignment horizontal="center" vertical="center"/>
    </xf>
    <xf numFmtId="0" fontId="41" fillId="0" borderId="9" xfId="0" applyNumberFormat="1" applyFont="1" applyFill="1" applyBorder="1" applyAlignment="1">
      <alignment horizontal="center" vertical="center"/>
    </xf>
    <xf numFmtId="0" fontId="41" fillId="0" borderId="54" xfId="0" applyNumberFormat="1" applyFont="1" applyBorder="1" applyAlignment="1">
      <alignment horizontal="center" vertical="center"/>
    </xf>
    <xf numFmtId="0" fontId="41" fillId="0" borderId="9" xfId="0" applyNumberFormat="1" applyFont="1" applyBorder="1" applyAlignment="1">
      <alignment horizontal="center" vertical="center"/>
    </xf>
    <xf numFmtId="2" fontId="40" fillId="0" borderId="49" xfId="0" applyNumberFormat="1" applyFont="1" applyBorder="1" applyAlignment="1">
      <alignment horizontal="center" vertical="center"/>
    </xf>
    <xf numFmtId="2" fontId="40" fillId="0" borderId="47" xfId="0" applyNumberFormat="1" applyFont="1" applyBorder="1" applyAlignment="1">
      <alignment horizontal="center" vertical="center"/>
    </xf>
    <xf numFmtId="0" fontId="40" fillId="0" borderId="53" xfId="0" applyFont="1" applyBorder="1" applyAlignment="1">
      <alignment horizontal="center" vertical="center"/>
    </xf>
    <xf numFmtId="0" fontId="40" fillId="0" borderId="50" xfId="0" applyFont="1" applyBorder="1" applyAlignment="1">
      <alignment horizontal="center" vertical="center"/>
    </xf>
    <xf numFmtId="0" fontId="40" fillId="0" borderId="52" xfId="0" applyFont="1" applyBorder="1" applyAlignment="1">
      <alignment horizontal="center" vertical="center"/>
    </xf>
    <xf numFmtId="0" fontId="40" fillId="0" borderId="48" xfId="0" applyFont="1" applyBorder="1" applyAlignment="1">
      <alignment horizontal="center" vertical="center"/>
    </xf>
    <xf numFmtId="0" fontId="40" fillId="0" borderId="51" xfId="0" applyFont="1" applyBorder="1" applyAlignment="1">
      <alignment horizontal="center" vertical="center"/>
    </xf>
    <xf numFmtId="0" fontId="40" fillId="0" borderId="46" xfId="0" applyFont="1" applyBorder="1" applyAlignment="1">
      <alignment horizontal="center" vertical="center"/>
    </xf>
    <xf numFmtId="0" fontId="40" fillId="0" borderId="53" xfId="0" applyFont="1" applyBorder="1" applyAlignment="1">
      <alignment horizontal="center" vertical="center" wrapText="1"/>
    </xf>
    <xf numFmtId="0" fontId="40" fillId="0" borderId="50" xfId="0" applyFont="1" applyBorder="1" applyAlignment="1">
      <alignment horizontal="center" vertical="center" wrapText="1"/>
    </xf>
    <xf numFmtId="0" fontId="40" fillId="0" borderId="52" xfId="0" applyFont="1" applyBorder="1" applyAlignment="1">
      <alignment horizontal="center" vertical="center" wrapText="1"/>
    </xf>
    <xf numFmtId="0" fontId="40" fillId="0" borderId="48" xfId="0" applyFont="1" applyBorder="1" applyAlignment="1">
      <alignment horizontal="center" vertical="center" wrapText="1"/>
    </xf>
    <xf numFmtId="0" fontId="40" fillId="0" borderId="51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 wrapText="1"/>
    </xf>
    <xf numFmtId="224" fontId="40" fillId="0" borderId="49" xfId="0" applyNumberFormat="1" applyFont="1" applyBorder="1" applyAlignment="1">
      <alignment horizontal="center" vertical="center"/>
    </xf>
    <xf numFmtId="224" fontId="40" fillId="0" borderId="47" xfId="0" applyNumberFormat="1" applyFont="1" applyBorder="1" applyAlignment="1">
      <alignment horizontal="center" vertical="center"/>
    </xf>
    <xf numFmtId="226" fontId="40" fillId="0" borderId="49" xfId="0" applyNumberFormat="1" applyFont="1" applyBorder="1" applyAlignment="1">
      <alignment horizontal="center" vertical="center"/>
    </xf>
    <xf numFmtId="226" fontId="40" fillId="0" borderId="47" xfId="0" applyNumberFormat="1" applyFont="1" applyBorder="1" applyAlignment="1">
      <alignment horizontal="center" vertical="center"/>
    </xf>
    <xf numFmtId="227" fontId="40" fillId="0" borderId="49" xfId="0" applyNumberFormat="1" applyFont="1" applyBorder="1" applyAlignment="1">
      <alignment horizontal="center" vertical="center"/>
    </xf>
    <xf numFmtId="227" fontId="40" fillId="0" borderId="47" xfId="0" applyNumberFormat="1" applyFont="1" applyBorder="1" applyAlignment="1">
      <alignment horizontal="center" vertical="center"/>
    </xf>
    <xf numFmtId="2" fontId="40" fillId="0" borderId="2" xfId="0" applyNumberFormat="1" applyFont="1" applyBorder="1" applyAlignment="1">
      <alignment horizontal="center" vertical="center"/>
    </xf>
    <xf numFmtId="226" fontId="40" fillId="0" borderId="2" xfId="0" applyNumberFormat="1" applyFont="1" applyBorder="1" applyAlignment="1">
      <alignment horizontal="center" vertical="center"/>
    </xf>
    <xf numFmtId="227" fontId="40" fillId="0" borderId="2" xfId="0" applyNumberFormat="1" applyFont="1" applyBorder="1" applyAlignment="1">
      <alignment horizontal="center" vertical="center"/>
    </xf>
    <xf numFmtId="224" fontId="40" fillId="0" borderId="2" xfId="0" applyNumberFormat="1" applyFont="1" applyBorder="1" applyAlignment="1">
      <alignment horizontal="center" vertical="center"/>
    </xf>
    <xf numFmtId="0" fontId="3" fillId="6" borderId="2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</cellXfs>
  <cellStyles count="2159">
    <cellStyle name="' '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3.포장공" xfId="7"/>
    <cellStyle name="_3.포장공_노임단가" xfId="8"/>
    <cellStyle name="_3.포장공_배수공H" xfId="9"/>
    <cellStyle name="_3.포장공_배수공H_노임단가" xfId="10"/>
    <cellStyle name="_3.포장공_배수공H_통영기초#11-97-1" xfId="11"/>
    <cellStyle name="_3.포장공_배수공H_통영기초#11-97-1_평택#18,19건축대비공사(48개월)" xfId="12"/>
    <cellStyle name="_3.포장공_배수공H_통영기초#11-97-1_평택#18,19건축대비공사(48개월)-단가수정" xfId="13"/>
    <cellStyle name="_3.포장공_배수공H_통영기초#11-rev1" xfId="14"/>
    <cellStyle name="_3.포장공_배수공H_통영기초#11-rev1_노임단가" xfId="15"/>
    <cellStyle name="_3.포장공_배수공H_통영기초#11-rev1_통합내역서" xfId="16"/>
    <cellStyle name="_3.포장공_배수공H_통영기초#11-rev1_통합내역서_평택#18,19건축대비공사(48개월)" xfId="17"/>
    <cellStyle name="_3.포장공_배수공H_통영기초#11-rev1_통합내역서_평택#18,19건축대비공사(48개월)-단가수정" xfId="18"/>
    <cellStyle name="_3.포장공_배수공H_통영기초#11-rev1_평택#18,19건축대비공사(48개월)" xfId="19"/>
    <cellStyle name="_3.포장공_배수공H_통영기초#11-rev1_평택#18,19건축대비공사(48개월)-단가수정" xfId="20"/>
    <cellStyle name="_3.포장공_배수공H_통영기초#11-rev1_평택15-17본체내역서_rev5" xfId="21"/>
    <cellStyle name="_3.포장공_배수공H_통합내역서" xfId="22"/>
    <cellStyle name="_3.포장공_배수공H_평택#18,19건축대비공사(48개월)" xfId="23"/>
    <cellStyle name="_3.포장공_배수공H_평택#18,19건축대비공사(48개월)-단가수정" xfId="24"/>
    <cellStyle name="_3.포장공_배수공H_평택15-17본체내역서_rev5" xfId="25"/>
    <cellStyle name="_3.포장공_통영기초#11-97-1" xfId="26"/>
    <cellStyle name="_3.포장공_통영기초#11-97-1_평택#18,19건축대비공사(48개월)" xfId="27"/>
    <cellStyle name="_3.포장공_통영기초#11-97-1_평택#18,19건축대비공사(48개월)-단가수정" xfId="28"/>
    <cellStyle name="_3.포장공_통영기초#11-rev1" xfId="29"/>
    <cellStyle name="_3.포장공_통영기초#11-rev1_노임단가" xfId="30"/>
    <cellStyle name="_3.포장공_통영기초#11-rev1_통합내역서" xfId="31"/>
    <cellStyle name="_3.포장공_통영기초#11-rev1_통합내역서_평택#18,19건축대비공사(48개월)" xfId="32"/>
    <cellStyle name="_3.포장공_통영기초#11-rev1_통합내역서_평택#18,19건축대비공사(48개월)-단가수정" xfId="33"/>
    <cellStyle name="_3.포장공_통영기초#11-rev1_평택#18,19건축대비공사(48개월)" xfId="34"/>
    <cellStyle name="_3.포장공_통영기초#11-rev1_평택#18,19건축대비공사(48개월)-단가수정" xfId="35"/>
    <cellStyle name="_3.포장공_통영기초#11-rev1_평택15-17본체내역서_rev5" xfId="36"/>
    <cellStyle name="_3.포장공_통합내역서" xfId="37"/>
    <cellStyle name="_3.포장공_평택#18,19건축대비공사(48개월)" xfId="38"/>
    <cellStyle name="_3.포장공_평택#18,19건축대비공사(48개월)-단가수정" xfId="39"/>
    <cellStyle name="_3.포장공_평택15-17본체내역서_rev5" xfId="40"/>
    <cellStyle name="_Sheet1" xfId="657"/>
    <cellStyle name="_교대수량" xfId="41"/>
    <cellStyle name="_교대수량_노임단가" xfId="42"/>
    <cellStyle name="_교대수량_배수공H" xfId="43"/>
    <cellStyle name="_교대수량_배수공H_노임단가" xfId="44"/>
    <cellStyle name="_교대수량_배수공H_통영기초#11-97-1" xfId="45"/>
    <cellStyle name="_교대수량_배수공H_통영기초#11-97-1_평택#18,19건축대비공사(48개월)" xfId="46"/>
    <cellStyle name="_교대수량_배수공H_통영기초#11-97-1_평택#18,19건축대비공사(48개월)-단가수정" xfId="47"/>
    <cellStyle name="_교대수량_배수공H_통영기초#11-rev1" xfId="48"/>
    <cellStyle name="_교대수량_배수공H_통영기초#11-rev1_노임단가" xfId="49"/>
    <cellStyle name="_교대수량_배수공H_통영기초#11-rev1_통합내역서" xfId="50"/>
    <cellStyle name="_교대수량_배수공H_통영기초#11-rev1_통합내역서_평택#18,19건축대비공사(48개월)" xfId="51"/>
    <cellStyle name="_교대수량_배수공H_통영기초#11-rev1_통합내역서_평택#18,19건축대비공사(48개월)-단가수정" xfId="52"/>
    <cellStyle name="_교대수량_배수공H_통영기초#11-rev1_평택#18,19건축대비공사(48개월)" xfId="53"/>
    <cellStyle name="_교대수량_배수공H_통영기초#11-rev1_평택#18,19건축대비공사(48개월)-단가수정" xfId="54"/>
    <cellStyle name="_교대수량_배수공H_통영기초#11-rev1_평택15-17본체내역서_rev5" xfId="55"/>
    <cellStyle name="_교대수량_배수공H_통합내역서" xfId="56"/>
    <cellStyle name="_교대수량_배수공H_평택#18,19건축대비공사(48개월)" xfId="57"/>
    <cellStyle name="_교대수량_배수공H_평택#18,19건축대비공사(48개월)-단가수정" xfId="58"/>
    <cellStyle name="_교대수량_배수공H_평택15-17본체내역서_rev5" xfId="59"/>
    <cellStyle name="_교대수량_통영기초#11-97-1" xfId="60"/>
    <cellStyle name="_교대수량_통영기초#11-97-1_평택#18,19건축대비공사(48개월)" xfId="61"/>
    <cellStyle name="_교대수량_통영기초#11-97-1_평택#18,19건축대비공사(48개월)-단가수정" xfId="62"/>
    <cellStyle name="_교대수량_통영기초#11-rev1" xfId="63"/>
    <cellStyle name="_교대수량_통영기초#11-rev1_노임단가" xfId="64"/>
    <cellStyle name="_교대수량_통영기초#11-rev1_통합내역서" xfId="65"/>
    <cellStyle name="_교대수량_통영기초#11-rev1_통합내역서_평택#18,19건축대비공사(48개월)" xfId="66"/>
    <cellStyle name="_교대수량_통영기초#11-rev1_통합내역서_평택#18,19건축대비공사(48개월)-단가수정" xfId="67"/>
    <cellStyle name="_교대수량_통영기초#11-rev1_평택#18,19건축대비공사(48개월)" xfId="68"/>
    <cellStyle name="_교대수량_통영기초#11-rev1_평택#18,19건축대비공사(48개월)-단가수정" xfId="69"/>
    <cellStyle name="_교대수량_통영기초#11-rev1_평택15-17본체내역서_rev5" xfId="70"/>
    <cellStyle name="_교대수량_통합내역서" xfId="71"/>
    <cellStyle name="_교대수량_평택#18,19건축대비공사(48개월)" xfId="72"/>
    <cellStyle name="_교대수량_평택#18,19건축대비공사(48개월)-단가수정" xfId="73"/>
    <cellStyle name="_교대수량_평택15-17본체내역서_rev5" xfId="74"/>
    <cellStyle name="_국수교수량" xfId="75"/>
    <cellStyle name="_국수교수량_교대수량" xfId="76"/>
    <cellStyle name="_국수교수량_교대수량_노임단가" xfId="77"/>
    <cellStyle name="_국수교수량_교대수량_배수공H" xfId="78"/>
    <cellStyle name="_국수교수량_교대수량_배수공H_노임단가" xfId="79"/>
    <cellStyle name="_국수교수량_교대수량_배수공H_통영기초#11-97-1" xfId="80"/>
    <cellStyle name="_국수교수량_교대수량_배수공H_통영기초#11-97-1_평택#18,19건축대비공사(48개월)" xfId="81"/>
    <cellStyle name="_국수교수량_교대수량_배수공H_통영기초#11-97-1_평택#18,19건축대비공사(48개월)-단가수정" xfId="82"/>
    <cellStyle name="_국수교수량_교대수량_배수공H_통영기초#11-rev1" xfId="83"/>
    <cellStyle name="_국수교수량_교대수량_배수공H_통영기초#11-rev1_노임단가" xfId="84"/>
    <cellStyle name="_국수교수량_교대수량_배수공H_통영기초#11-rev1_통합내역서" xfId="85"/>
    <cellStyle name="_국수교수량_교대수량_배수공H_통영기초#11-rev1_통합내역서_평택#18,19건축대비공사(48개월)" xfId="86"/>
    <cellStyle name="_국수교수량_교대수량_배수공H_통영기초#11-rev1_통합내역서_평택#18,19건축대비공사(48개월)-단가수정" xfId="87"/>
    <cellStyle name="_국수교수량_교대수량_배수공H_통영기초#11-rev1_평택#18,19건축대비공사(48개월)" xfId="88"/>
    <cellStyle name="_국수교수량_교대수량_배수공H_통영기초#11-rev1_평택#18,19건축대비공사(48개월)-단가수정" xfId="89"/>
    <cellStyle name="_국수교수량_교대수량_배수공H_통영기초#11-rev1_평택15-17본체내역서_rev5" xfId="90"/>
    <cellStyle name="_국수교수량_교대수량_배수공H_통합내역서" xfId="91"/>
    <cellStyle name="_국수교수량_교대수량_배수공H_평택#18,19건축대비공사(48개월)" xfId="92"/>
    <cellStyle name="_국수교수량_교대수량_배수공H_평택#18,19건축대비공사(48개월)-단가수정" xfId="93"/>
    <cellStyle name="_국수교수량_교대수량_배수공H_평택15-17본체내역서_rev5" xfId="94"/>
    <cellStyle name="_국수교수량_교대수량_통영기초#11-97-1" xfId="95"/>
    <cellStyle name="_국수교수량_교대수량_통영기초#11-97-1_평택#18,19건축대비공사(48개월)" xfId="96"/>
    <cellStyle name="_국수교수량_교대수량_통영기초#11-97-1_평택#18,19건축대비공사(48개월)-단가수정" xfId="97"/>
    <cellStyle name="_국수교수량_교대수량_통영기초#11-rev1" xfId="98"/>
    <cellStyle name="_국수교수량_교대수량_통영기초#11-rev1_노임단가" xfId="99"/>
    <cellStyle name="_국수교수량_교대수량_통영기초#11-rev1_통합내역서" xfId="100"/>
    <cellStyle name="_국수교수량_교대수량_통영기초#11-rev1_통합내역서_평택#18,19건축대비공사(48개월)" xfId="101"/>
    <cellStyle name="_국수교수량_교대수량_통영기초#11-rev1_통합내역서_평택#18,19건축대비공사(48개월)-단가수정" xfId="102"/>
    <cellStyle name="_국수교수량_교대수량_통영기초#11-rev1_평택#18,19건축대비공사(48개월)" xfId="103"/>
    <cellStyle name="_국수교수량_교대수량_통영기초#11-rev1_평택#18,19건축대비공사(48개월)-단가수정" xfId="104"/>
    <cellStyle name="_국수교수량_교대수량_통영기초#11-rev1_평택15-17본체내역서_rev5" xfId="105"/>
    <cellStyle name="_국수교수량_교대수량_통합내역서" xfId="106"/>
    <cellStyle name="_국수교수량_교대수량_평택#18,19건축대비공사(48개월)" xfId="107"/>
    <cellStyle name="_국수교수량_교대수량_평택#18,19건축대비공사(48개월)-단가수정" xfId="108"/>
    <cellStyle name="_국수교수량_교대수량_평택15-17본체내역서_rev5" xfId="109"/>
    <cellStyle name="_국수교수량_노임단가" xfId="110"/>
    <cellStyle name="_국수교수량_배수공H" xfId="111"/>
    <cellStyle name="_국수교수량_배수공H_노임단가" xfId="112"/>
    <cellStyle name="_국수교수량_배수공H_통영기초#11-97-1" xfId="113"/>
    <cellStyle name="_국수교수량_배수공H_통영기초#11-97-1_평택#18,19건축대비공사(48개월)" xfId="114"/>
    <cellStyle name="_국수교수량_배수공H_통영기초#11-97-1_평택#18,19건축대비공사(48개월)-단가수정" xfId="115"/>
    <cellStyle name="_국수교수량_배수공H_통영기초#11-rev1" xfId="116"/>
    <cellStyle name="_국수교수량_배수공H_통영기초#11-rev1_노임단가" xfId="117"/>
    <cellStyle name="_국수교수량_배수공H_통영기초#11-rev1_통합내역서" xfId="118"/>
    <cellStyle name="_국수교수량_배수공H_통영기초#11-rev1_통합내역서_평택#18,19건축대비공사(48개월)" xfId="119"/>
    <cellStyle name="_국수교수량_배수공H_통영기초#11-rev1_통합내역서_평택#18,19건축대비공사(48개월)-단가수정" xfId="120"/>
    <cellStyle name="_국수교수량_배수공H_통영기초#11-rev1_평택#18,19건축대비공사(48개월)" xfId="121"/>
    <cellStyle name="_국수교수량_배수공H_통영기초#11-rev1_평택#18,19건축대비공사(48개월)-단가수정" xfId="122"/>
    <cellStyle name="_국수교수량_배수공H_통영기초#11-rev1_평택15-17본체내역서_rev5" xfId="123"/>
    <cellStyle name="_국수교수량_배수공H_통합내역서" xfId="124"/>
    <cellStyle name="_국수교수량_배수공H_평택#18,19건축대비공사(48개월)" xfId="125"/>
    <cellStyle name="_국수교수량_배수공H_평택#18,19건축대비공사(48개월)-단가수정" xfId="126"/>
    <cellStyle name="_국수교수량_배수공H_평택15-17본체내역서_rev5" xfId="127"/>
    <cellStyle name="_국수교수량_수항교교대수량" xfId="128"/>
    <cellStyle name="_국수교수량_수항교교대수량_노임단가" xfId="129"/>
    <cellStyle name="_국수교수량_수항교교대수량_배수공H" xfId="130"/>
    <cellStyle name="_국수교수량_수항교교대수량_배수공H_노임단가" xfId="131"/>
    <cellStyle name="_국수교수량_수항교교대수량_배수공H_통영기초#11-97-1" xfId="132"/>
    <cellStyle name="_국수교수량_수항교교대수량_배수공H_통영기초#11-97-1_평택#18,19건축대비공사(48개월)" xfId="133"/>
    <cellStyle name="_국수교수량_수항교교대수량_배수공H_통영기초#11-97-1_평택#18,19건축대비공사(48개월)-단가수정" xfId="134"/>
    <cellStyle name="_국수교수량_수항교교대수량_배수공H_통영기초#11-rev1" xfId="135"/>
    <cellStyle name="_국수교수량_수항교교대수량_배수공H_통영기초#11-rev1_노임단가" xfId="136"/>
    <cellStyle name="_국수교수량_수항교교대수량_배수공H_통영기초#11-rev1_통합내역서" xfId="137"/>
    <cellStyle name="_국수교수량_수항교교대수량_배수공H_통영기초#11-rev1_통합내역서_평택#18,19건축대비공사(48개월)" xfId="138"/>
    <cellStyle name="_국수교수량_수항교교대수량_배수공H_통영기초#11-rev1_통합내역서_평택#18,19건축대비공사(48개월)-단가수정" xfId="139"/>
    <cellStyle name="_국수교수량_수항교교대수량_배수공H_통영기초#11-rev1_평택#18,19건축대비공사(48개월)" xfId="140"/>
    <cellStyle name="_국수교수량_수항교교대수량_배수공H_통영기초#11-rev1_평택#18,19건축대비공사(48개월)-단가수정" xfId="141"/>
    <cellStyle name="_국수교수량_수항교교대수량_배수공H_통영기초#11-rev1_평택15-17본체내역서_rev5" xfId="142"/>
    <cellStyle name="_국수교수량_수항교교대수량_배수공H_통합내역서" xfId="143"/>
    <cellStyle name="_국수교수량_수항교교대수량_배수공H_평택#18,19건축대비공사(48개월)" xfId="144"/>
    <cellStyle name="_국수교수량_수항교교대수량_배수공H_평택#18,19건축대비공사(48개월)-단가수정" xfId="145"/>
    <cellStyle name="_국수교수량_수항교교대수량_배수공H_평택15-17본체내역서_rev5" xfId="146"/>
    <cellStyle name="_국수교수량_수항교교대수량_통영기초#11-97-1" xfId="147"/>
    <cellStyle name="_국수교수량_수항교교대수량_통영기초#11-97-1_평택#18,19건축대비공사(48개월)" xfId="148"/>
    <cellStyle name="_국수교수량_수항교교대수량_통영기초#11-97-1_평택#18,19건축대비공사(48개월)-단가수정" xfId="149"/>
    <cellStyle name="_국수교수량_수항교교대수량_통영기초#11-rev1" xfId="150"/>
    <cellStyle name="_국수교수량_수항교교대수량_통영기초#11-rev1_노임단가" xfId="151"/>
    <cellStyle name="_국수교수량_수항교교대수량_통영기초#11-rev1_통합내역서" xfId="152"/>
    <cellStyle name="_국수교수량_수항교교대수량_통영기초#11-rev1_통합내역서_평택#18,19건축대비공사(48개월)" xfId="153"/>
    <cellStyle name="_국수교수량_수항교교대수량_통영기초#11-rev1_통합내역서_평택#18,19건축대비공사(48개월)-단가수정" xfId="154"/>
    <cellStyle name="_국수교수량_수항교교대수량_통영기초#11-rev1_평택#18,19건축대비공사(48개월)" xfId="155"/>
    <cellStyle name="_국수교수량_수항교교대수량_통영기초#11-rev1_평택#18,19건축대비공사(48개월)-단가수정" xfId="156"/>
    <cellStyle name="_국수교수량_수항교교대수량_통영기초#11-rev1_평택15-17본체내역서_rev5" xfId="157"/>
    <cellStyle name="_국수교수량_수항교교대수량_통합내역서" xfId="158"/>
    <cellStyle name="_국수교수량_수항교교대수량_평택#18,19건축대비공사(48개월)" xfId="159"/>
    <cellStyle name="_국수교수량_수항교교대수량_평택#18,19건축대비공사(48개월)-단가수정" xfId="160"/>
    <cellStyle name="_국수교수량_수항교교대수량_평택15-17본체내역서_rev5" xfId="161"/>
    <cellStyle name="_국수교수량_중흥교교대수량" xfId="162"/>
    <cellStyle name="_국수교수량_중흥교교대수량_노임단가" xfId="163"/>
    <cellStyle name="_국수교수량_중흥교교대수량_배수공H" xfId="164"/>
    <cellStyle name="_국수교수량_중흥교교대수량_배수공H_노임단가" xfId="165"/>
    <cellStyle name="_국수교수량_중흥교교대수량_배수공H_통영기초#11-97-1" xfId="166"/>
    <cellStyle name="_국수교수량_중흥교교대수량_배수공H_통영기초#11-97-1_평택#18,19건축대비공사(48개월)" xfId="167"/>
    <cellStyle name="_국수교수량_중흥교교대수량_배수공H_통영기초#11-97-1_평택#18,19건축대비공사(48개월)-단가수정" xfId="168"/>
    <cellStyle name="_국수교수량_중흥교교대수량_배수공H_통영기초#11-rev1" xfId="169"/>
    <cellStyle name="_국수교수량_중흥교교대수량_배수공H_통영기초#11-rev1_노임단가" xfId="170"/>
    <cellStyle name="_국수교수량_중흥교교대수량_배수공H_통영기초#11-rev1_통합내역서" xfId="171"/>
    <cellStyle name="_국수교수량_중흥교교대수량_배수공H_통영기초#11-rev1_통합내역서_평택#18,19건축대비공사(48개월)" xfId="172"/>
    <cellStyle name="_국수교수량_중흥교교대수량_배수공H_통영기초#11-rev1_통합내역서_평택#18,19건축대비공사(48개월)-단가수정" xfId="173"/>
    <cellStyle name="_국수교수량_중흥교교대수량_배수공H_통영기초#11-rev1_평택#18,19건축대비공사(48개월)" xfId="174"/>
    <cellStyle name="_국수교수량_중흥교교대수량_배수공H_통영기초#11-rev1_평택#18,19건축대비공사(48개월)-단가수정" xfId="175"/>
    <cellStyle name="_국수교수량_중흥교교대수량_배수공H_통영기초#11-rev1_평택15-17본체내역서_rev5" xfId="176"/>
    <cellStyle name="_국수교수량_중흥교교대수량_배수공H_통합내역서" xfId="177"/>
    <cellStyle name="_국수교수량_중흥교교대수량_배수공H_평택#18,19건축대비공사(48개월)" xfId="178"/>
    <cellStyle name="_국수교수량_중흥교교대수량_배수공H_평택#18,19건축대비공사(48개월)-단가수정" xfId="179"/>
    <cellStyle name="_국수교수량_중흥교교대수량_배수공H_평택15-17본체내역서_rev5" xfId="180"/>
    <cellStyle name="_국수교수량_중흥교교대수량_통영기초#11-97-1" xfId="181"/>
    <cellStyle name="_국수교수량_중흥교교대수량_통영기초#11-97-1_평택#18,19건축대비공사(48개월)" xfId="182"/>
    <cellStyle name="_국수교수량_중흥교교대수량_통영기초#11-97-1_평택#18,19건축대비공사(48개월)-단가수정" xfId="183"/>
    <cellStyle name="_국수교수량_중흥교교대수량_통영기초#11-rev1" xfId="184"/>
    <cellStyle name="_국수교수량_중흥교교대수량_통영기초#11-rev1_노임단가" xfId="185"/>
    <cellStyle name="_국수교수량_중흥교교대수량_통영기초#11-rev1_통합내역서" xfId="186"/>
    <cellStyle name="_국수교수량_중흥교교대수량_통영기초#11-rev1_통합내역서_평택#18,19건축대비공사(48개월)" xfId="187"/>
    <cellStyle name="_국수교수량_중흥교교대수량_통영기초#11-rev1_통합내역서_평택#18,19건축대비공사(48개월)-단가수정" xfId="188"/>
    <cellStyle name="_국수교수량_중흥교교대수량_통영기초#11-rev1_평택#18,19건축대비공사(48개월)" xfId="189"/>
    <cellStyle name="_국수교수량_중흥교교대수량_통영기초#11-rev1_평택#18,19건축대비공사(48개월)-단가수정" xfId="190"/>
    <cellStyle name="_국수교수량_중흥교교대수량_통영기초#11-rev1_평택15-17본체내역서_rev5" xfId="191"/>
    <cellStyle name="_국수교수량_중흥교교대수량_통합내역서" xfId="192"/>
    <cellStyle name="_국수교수량_중흥교교대수량_평택#18,19건축대비공사(48개월)" xfId="193"/>
    <cellStyle name="_국수교수량_중흥교교대수량_평택#18,19건축대비공사(48개월)-단가수정" xfId="194"/>
    <cellStyle name="_국수교수량_중흥교교대수량_평택15-17본체내역서_rev5" xfId="195"/>
    <cellStyle name="_국수교수량_통영기초#11-97-1" xfId="196"/>
    <cellStyle name="_국수교수량_통영기초#11-97-1_평택#18,19건축대비공사(48개월)" xfId="197"/>
    <cellStyle name="_국수교수량_통영기초#11-97-1_평택#18,19건축대비공사(48개월)-단가수정" xfId="198"/>
    <cellStyle name="_국수교수량_통영기초#11-rev1" xfId="199"/>
    <cellStyle name="_국수교수량_통영기초#11-rev1_노임단가" xfId="200"/>
    <cellStyle name="_국수교수량_통영기초#11-rev1_통합내역서" xfId="201"/>
    <cellStyle name="_국수교수량_통영기초#11-rev1_통합내역서_평택#18,19건축대비공사(48개월)" xfId="202"/>
    <cellStyle name="_국수교수량_통영기초#11-rev1_통합내역서_평택#18,19건축대비공사(48개월)-단가수정" xfId="203"/>
    <cellStyle name="_국수교수량_통영기초#11-rev1_평택#18,19건축대비공사(48개월)" xfId="204"/>
    <cellStyle name="_국수교수량_통영기초#11-rev1_평택#18,19건축대비공사(48개월)-단가수정" xfId="205"/>
    <cellStyle name="_국수교수량_통영기초#11-rev1_평택15-17본체내역서_rev5" xfId="206"/>
    <cellStyle name="_국수교수량_통합내역서" xfId="207"/>
    <cellStyle name="_국수교수량_평택#18,19건축대비공사(48개월)" xfId="208"/>
    <cellStyle name="_국수교수량_평택#18,19건축대비공사(48개월)-단가수정" xfId="209"/>
    <cellStyle name="_국수교수량_평택15-17본체내역서_rev5" xfId="210"/>
    <cellStyle name="_깨기수량" xfId="211"/>
    <cellStyle name="_깨기수량_노임단가" xfId="212"/>
    <cellStyle name="_깨기수량_배수공H" xfId="213"/>
    <cellStyle name="_깨기수량_배수공H_노임단가" xfId="214"/>
    <cellStyle name="_깨기수량_배수공H_통영기초#11-97-1" xfId="215"/>
    <cellStyle name="_깨기수량_배수공H_통영기초#11-97-1_평택#18,19건축대비공사(48개월)" xfId="216"/>
    <cellStyle name="_깨기수량_배수공H_통영기초#11-97-1_평택#18,19건축대비공사(48개월)-단가수정" xfId="217"/>
    <cellStyle name="_깨기수량_배수공H_통영기초#11-rev1" xfId="218"/>
    <cellStyle name="_깨기수량_배수공H_통영기초#11-rev1_노임단가" xfId="219"/>
    <cellStyle name="_깨기수량_배수공H_통영기초#11-rev1_통합내역서" xfId="220"/>
    <cellStyle name="_깨기수량_배수공H_통영기초#11-rev1_통합내역서_평택#18,19건축대비공사(48개월)" xfId="221"/>
    <cellStyle name="_깨기수량_배수공H_통영기초#11-rev1_통합내역서_평택#18,19건축대비공사(48개월)-단가수정" xfId="222"/>
    <cellStyle name="_깨기수량_배수공H_통영기초#11-rev1_평택#18,19건축대비공사(48개월)" xfId="223"/>
    <cellStyle name="_깨기수량_배수공H_통영기초#11-rev1_평택#18,19건축대비공사(48개월)-단가수정" xfId="224"/>
    <cellStyle name="_깨기수량_배수공H_통영기초#11-rev1_평택15-17본체내역서_rev5" xfId="225"/>
    <cellStyle name="_깨기수량_배수공H_통합내역서" xfId="226"/>
    <cellStyle name="_깨기수량_배수공H_평택#18,19건축대비공사(48개월)" xfId="227"/>
    <cellStyle name="_깨기수량_배수공H_평택#18,19건축대비공사(48개월)-단가수정" xfId="228"/>
    <cellStyle name="_깨기수량_배수공H_평택15-17본체내역서_rev5" xfId="229"/>
    <cellStyle name="_깨기수량_통영기초#11-97-1" xfId="230"/>
    <cellStyle name="_깨기수량_통영기초#11-97-1_평택#18,19건축대비공사(48개월)" xfId="231"/>
    <cellStyle name="_깨기수량_통영기초#11-97-1_평택#18,19건축대비공사(48개월)-단가수정" xfId="232"/>
    <cellStyle name="_깨기수량_통영기초#11-rev1" xfId="233"/>
    <cellStyle name="_깨기수량_통영기초#11-rev1_노임단가" xfId="234"/>
    <cellStyle name="_깨기수량_통영기초#11-rev1_통합내역서" xfId="235"/>
    <cellStyle name="_깨기수량_통영기초#11-rev1_통합내역서_평택#18,19건축대비공사(48개월)" xfId="236"/>
    <cellStyle name="_깨기수량_통영기초#11-rev1_통합내역서_평택#18,19건축대비공사(48개월)-단가수정" xfId="237"/>
    <cellStyle name="_깨기수량_통영기초#11-rev1_평택#18,19건축대비공사(48개월)" xfId="238"/>
    <cellStyle name="_깨기수량_통영기초#11-rev1_평택#18,19건축대비공사(48개월)-단가수정" xfId="239"/>
    <cellStyle name="_깨기수량_통영기초#11-rev1_평택15-17본체내역서_rev5" xfId="240"/>
    <cellStyle name="_깨기수량_통합내역서" xfId="241"/>
    <cellStyle name="_깨기수량_평택#18,19건축대비공사(48개월)" xfId="242"/>
    <cellStyle name="_깨기수량_평택#18,19건축대비공사(48개월)-단가수정" xfId="243"/>
    <cellStyle name="_깨기수량_평택15-17본체내역서_rev5" xfId="244"/>
    <cellStyle name="_도곡1교 교대 수량" xfId="245"/>
    <cellStyle name="_도곡1교 교대 수량_노임단가" xfId="246"/>
    <cellStyle name="_도곡1교 교대 수량_배수공H" xfId="247"/>
    <cellStyle name="_도곡1교 교대 수량_배수공H_노임단가" xfId="248"/>
    <cellStyle name="_도곡1교 교대 수량_배수공H_통영기초#11-97-1" xfId="249"/>
    <cellStyle name="_도곡1교 교대 수량_배수공H_통영기초#11-97-1_평택#18,19건축대비공사(48개월)" xfId="250"/>
    <cellStyle name="_도곡1교 교대 수량_배수공H_통영기초#11-97-1_평택#18,19건축대비공사(48개월)-단가수정" xfId="251"/>
    <cellStyle name="_도곡1교 교대 수량_배수공H_통영기초#11-rev1" xfId="252"/>
    <cellStyle name="_도곡1교 교대 수량_배수공H_통영기초#11-rev1_노임단가" xfId="253"/>
    <cellStyle name="_도곡1교 교대 수량_배수공H_통영기초#11-rev1_통합내역서" xfId="254"/>
    <cellStyle name="_도곡1교 교대 수량_배수공H_통영기초#11-rev1_통합내역서_평택#18,19건축대비공사(48개월)" xfId="255"/>
    <cellStyle name="_도곡1교 교대 수량_배수공H_통영기초#11-rev1_통합내역서_평택#18,19건축대비공사(48개월)-단가수정" xfId="256"/>
    <cellStyle name="_도곡1교 교대 수량_배수공H_통영기초#11-rev1_평택#18,19건축대비공사(48개월)" xfId="257"/>
    <cellStyle name="_도곡1교 교대 수량_배수공H_통영기초#11-rev1_평택#18,19건축대비공사(48개월)-단가수정" xfId="258"/>
    <cellStyle name="_도곡1교 교대 수량_배수공H_통영기초#11-rev1_평택15-17본체내역서_rev5" xfId="259"/>
    <cellStyle name="_도곡1교 교대 수량_배수공H_통합내역서" xfId="260"/>
    <cellStyle name="_도곡1교 교대 수량_배수공H_평택#18,19건축대비공사(48개월)" xfId="261"/>
    <cellStyle name="_도곡1교 교대 수량_배수공H_평택#18,19건축대비공사(48개월)-단가수정" xfId="262"/>
    <cellStyle name="_도곡1교 교대 수량_배수공H_평택15-17본체내역서_rev5" xfId="263"/>
    <cellStyle name="_도곡1교 교대 수량_통영기초#11-97-1" xfId="264"/>
    <cellStyle name="_도곡1교 교대 수량_통영기초#11-97-1_평택#18,19건축대비공사(48개월)" xfId="265"/>
    <cellStyle name="_도곡1교 교대 수량_통영기초#11-97-1_평택#18,19건축대비공사(48개월)-단가수정" xfId="266"/>
    <cellStyle name="_도곡1교 교대 수량_통영기초#11-rev1" xfId="267"/>
    <cellStyle name="_도곡1교 교대 수량_통영기초#11-rev1_노임단가" xfId="268"/>
    <cellStyle name="_도곡1교 교대 수량_통영기초#11-rev1_통합내역서" xfId="269"/>
    <cellStyle name="_도곡1교 교대 수량_통영기초#11-rev1_통합내역서_평택#18,19건축대비공사(48개월)" xfId="270"/>
    <cellStyle name="_도곡1교 교대 수량_통영기초#11-rev1_통합내역서_평택#18,19건축대비공사(48개월)-단가수정" xfId="271"/>
    <cellStyle name="_도곡1교 교대 수량_통영기초#11-rev1_평택#18,19건축대비공사(48개월)" xfId="272"/>
    <cellStyle name="_도곡1교 교대 수량_통영기초#11-rev1_평택#18,19건축대비공사(48개월)-단가수정" xfId="273"/>
    <cellStyle name="_도곡1교 교대 수량_통영기초#11-rev1_평택15-17본체내역서_rev5" xfId="274"/>
    <cellStyle name="_도곡1교 교대 수량_통합내역서" xfId="275"/>
    <cellStyle name="_도곡1교 교대 수량_평택#18,19건축대비공사(48개월)" xfId="276"/>
    <cellStyle name="_도곡1교 교대 수량_평택#18,19건축대비공사(48개월)-단가수정" xfId="277"/>
    <cellStyle name="_도곡1교 교대 수량_평택15-17본체내역서_rev5" xfId="278"/>
    <cellStyle name="_도곡1교 교대(시점) 수량" xfId="279"/>
    <cellStyle name="_도곡1교 교대(시점) 수량_노임단가" xfId="280"/>
    <cellStyle name="_도곡1교 교대(시점) 수량_배수공H" xfId="281"/>
    <cellStyle name="_도곡1교 교대(시점) 수량_배수공H_노임단가" xfId="282"/>
    <cellStyle name="_도곡1교 교대(시점) 수량_배수공H_통영기초#11-97-1" xfId="283"/>
    <cellStyle name="_도곡1교 교대(시점) 수량_배수공H_통영기초#11-97-1_평택#18,19건축대비공사(48개월)" xfId="284"/>
    <cellStyle name="_도곡1교 교대(시점) 수량_배수공H_통영기초#11-97-1_평택#18,19건축대비공사(48개월)-단가수정" xfId="285"/>
    <cellStyle name="_도곡1교 교대(시점) 수량_배수공H_통영기초#11-rev1" xfId="286"/>
    <cellStyle name="_도곡1교 교대(시점) 수량_배수공H_통영기초#11-rev1_노임단가" xfId="287"/>
    <cellStyle name="_도곡1교 교대(시점) 수량_배수공H_통영기초#11-rev1_통합내역서" xfId="288"/>
    <cellStyle name="_도곡1교 교대(시점) 수량_배수공H_통영기초#11-rev1_통합내역서_평택#18,19건축대비공사(48개월)" xfId="289"/>
    <cellStyle name="_도곡1교 교대(시점) 수량_배수공H_통영기초#11-rev1_통합내역서_평택#18,19건축대비공사(48개월)-단가수정" xfId="290"/>
    <cellStyle name="_도곡1교 교대(시점) 수량_배수공H_통영기초#11-rev1_평택#18,19건축대비공사(48개월)" xfId="291"/>
    <cellStyle name="_도곡1교 교대(시점) 수량_배수공H_통영기초#11-rev1_평택#18,19건축대비공사(48개월)-단가수정" xfId="292"/>
    <cellStyle name="_도곡1교 교대(시점) 수량_배수공H_통영기초#11-rev1_평택15-17본체내역서_rev5" xfId="293"/>
    <cellStyle name="_도곡1교 교대(시점) 수량_배수공H_통합내역서" xfId="294"/>
    <cellStyle name="_도곡1교 교대(시점) 수량_배수공H_평택#18,19건축대비공사(48개월)" xfId="295"/>
    <cellStyle name="_도곡1교 교대(시점) 수량_배수공H_평택#18,19건축대비공사(48개월)-단가수정" xfId="296"/>
    <cellStyle name="_도곡1교 교대(시점) 수량_배수공H_평택15-17본체내역서_rev5" xfId="297"/>
    <cellStyle name="_도곡1교 교대(시점) 수량_통영기초#11-97-1" xfId="298"/>
    <cellStyle name="_도곡1교 교대(시점) 수량_통영기초#11-97-1_평택#18,19건축대비공사(48개월)" xfId="299"/>
    <cellStyle name="_도곡1교 교대(시점) 수량_통영기초#11-97-1_평택#18,19건축대비공사(48개월)-단가수정" xfId="300"/>
    <cellStyle name="_도곡1교 교대(시점) 수량_통영기초#11-rev1" xfId="301"/>
    <cellStyle name="_도곡1교 교대(시점) 수량_통영기초#11-rev1_노임단가" xfId="302"/>
    <cellStyle name="_도곡1교 교대(시점) 수량_통영기초#11-rev1_통합내역서" xfId="303"/>
    <cellStyle name="_도곡1교 교대(시점) 수량_통영기초#11-rev1_통합내역서_평택#18,19건축대비공사(48개월)" xfId="304"/>
    <cellStyle name="_도곡1교 교대(시점) 수량_통영기초#11-rev1_통합내역서_평택#18,19건축대비공사(48개월)-단가수정" xfId="305"/>
    <cellStyle name="_도곡1교 교대(시점) 수량_통영기초#11-rev1_평택#18,19건축대비공사(48개월)" xfId="306"/>
    <cellStyle name="_도곡1교 교대(시점) 수량_통영기초#11-rev1_평택#18,19건축대비공사(48개월)-단가수정" xfId="307"/>
    <cellStyle name="_도곡1교 교대(시점) 수량_통영기초#11-rev1_평택15-17본체내역서_rev5" xfId="308"/>
    <cellStyle name="_도곡1교 교대(시점) 수량_통합내역서" xfId="309"/>
    <cellStyle name="_도곡1교 교대(시점) 수량_평택#18,19건축대비공사(48개월)" xfId="310"/>
    <cellStyle name="_도곡1교 교대(시점) 수량_평택#18,19건축대비공사(48개월)-단가수정" xfId="311"/>
    <cellStyle name="_도곡1교 교대(시점) 수량_평택15-17본체내역서_rev5" xfId="312"/>
    <cellStyle name="_도곡1교 하부공 수량" xfId="313"/>
    <cellStyle name="_도곡1교 하부공 수량_노임단가" xfId="314"/>
    <cellStyle name="_도곡1교 하부공 수량_배수공H" xfId="315"/>
    <cellStyle name="_도곡1교 하부공 수량_배수공H_노임단가" xfId="316"/>
    <cellStyle name="_도곡1교 하부공 수량_배수공H_통영기초#11-97-1" xfId="317"/>
    <cellStyle name="_도곡1교 하부공 수량_배수공H_통영기초#11-97-1_평택#18,19건축대비공사(48개월)" xfId="318"/>
    <cellStyle name="_도곡1교 하부공 수량_배수공H_통영기초#11-97-1_평택#18,19건축대비공사(48개월)-단가수정" xfId="319"/>
    <cellStyle name="_도곡1교 하부공 수량_배수공H_통영기초#11-rev1" xfId="320"/>
    <cellStyle name="_도곡1교 하부공 수량_배수공H_통영기초#11-rev1_노임단가" xfId="321"/>
    <cellStyle name="_도곡1교 하부공 수량_배수공H_통영기초#11-rev1_통합내역서" xfId="322"/>
    <cellStyle name="_도곡1교 하부공 수량_배수공H_통영기초#11-rev1_통합내역서_평택#18,19건축대비공사(48개월)" xfId="323"/>
    <cellStyle name="_도곡1교 하부공 수량_배수공H_통영기초#11-rev1_통합내역서_평택#18,19건축대비공사(48개월)-단가수정" xfId="324"/>
    <cellStyle name="_도곡1교 하부공 수량_배수공H_통영기초#11-rev1_평택#18,19건축대비공사(48개월)" xfId="325"/>
    <cellStyle name="_도곡1교 하부공 수량_배수공H_통영기초#11-rev1_평택#18,19건축대비공사(48개월)-단가수정" xfId="326"/>
    <cellStyle name="_도곡1교 하부공 수량_배수공H_통영기초#11-rev1_평택15-17본체내역서_rev5" xfId="327"/>
    <cellStyle name="_도곡1교 하부공 수량_배수공H_통합내역서" xfId="328"/>
    <cellStyle name="_도곡1교 하부공 수량_배수공H_평택#18,19건축대비공사(48개월)" xfId="329"/>
    <cellStyle name="_도곡1교 하부공 수량_배수공H_평택#18,19건축대비공사(48개월)-단가수정" xfId="330"/>
    <cellStyle name="_도곡1교 하부공 수량_배수공H_평택15-17본체내역서_rev5" xfId="331"/>
    <cellStyle name="_도곡1교 하부공 수량_통영기초#11-97-1" xfId="332"/>
    <cellStyle name="_도곡1교 하부공 수량_통영기초#11-97-1_평택#18,19건축대비공사(48개월)" xfId="333"/>
    <cellStyle name="_도곡1교 하부공 수량_통영기초#11-97-1_평택#18,19건축대비공사(48개월)-단가수정" xfId="334"/>
    <cellStyle name="_도곡1교 하부공 수량_통영기초#11-rev1" xfId="335"/>
    <cellStyle name="_도곡1교 하부공 수량_통영기초#11-rev1_노임단가" xfId="336"/>
    <cellStyle name="_도곡1교 하부공 수량_통영기초#11-rev1_통합내역서" xfId="337"/>
    <cellStyle name="_도곡1교 하부공 수량_통영기초#11-rev1_통합내역서_평택#18,19건축대비공사(48개월)" xfId="338"/>
    <cellStyle name="_도곡1교 하부공 수량_통영기초#11-rev1_통합내역서_평택#18,19건축대비공사(48개월)-단가수정" xfId="339"/>
    <cellStyle name="_도곡1교 하부공 수량_통영기초#11-rev1_평택#18,19건축대비공사(48개월)" xfId="340"/>
    <cellStyle name="_도곡1교 하부공 수량_통영기초#11-rev1_평택#18,19건축대비공사(48개월)-단가수정" xfId="341"/>
    <cellStyle name="_도곡1교 하부공 수량_통영기초#11-rev1_평택15-17본체내역서_rev5" xfId="342"/>
    <cellStyle name="_도곡1교 하부공 수량_통합내역서" xfId="343"/>
    <cellStyle name="_도곡1교 하부공 수량_평택#18,19건축대비공사(48개월)" xfId="344"/>
    <cellStyle name="_도곡1교 하부공 수량_평택#18,19건축대비공사(48개월)-단가수정" xfId="345"/>
    <cellStyle name="_도곡1교 하부공 수량_평택15-17본체내역서_rev5" xfId="346"/>
    <cellStyle name="_도곡2교 교대 수량" xfId="347"/>
    <cellStyle name="_도곡2교 교대 수량_노임단가" xfId="348"/>
    <cellStyle name="_도곡2교 교대 수량_배수공H" xfId="349"/>
    <cellStyle name="_도곡2교 교대 수량_배수공H_노임단가" xfId="350"/>
    <cellStyle name="_도곡2교 교대 수량_배수공H_통영기초#11-97-1" xfId="351"/>
    <cellStyle name="_도곡2교 교대 수량_배수공H_통영기초#11-97-1_평택#18,19건축대비공사(48개월)" xfId="352"/>
    <cellStyle name="_도곡2교 교대 수량_배수공H_통영기초#11-97-1_평택#18,19건축대비공사(48개월)-단가수정" xfId="353"/>
    <cellStyle name="_도곡2교 교대 수량_배수공H_통영기초#11-rev1" xfId="354"/>
    <cellStyle name="_도곡2교 교대 수량_배수공H_통영기초#11-rev1_노임단가" xfId="355"/>
    <cellStyle name="_도곡2교 교대 수량_배수공H_통영기초#11-rev1_통합내역서" xfId="356"/>
    <cellStyle name="_도곡2교 교대 수량_배수공H_통영기초#11-rev1_통합내역서_평택#18,19건축대비공사(48개월)" xfId="357"/>
    <cellStyle name="_도곡2교 교대 수량_배수공H_통영기초#11-rev1_통합내역서_평택#18,19건축대비공사(48개월)-단가수정" xfId="358"/>
    <cellStyle name="_도곡2교 교대 수량_배수공H_통영기초#11-rev1_평택#18,19건축대비공사(48개월)" xfId="359"/>
    <cellStyle name="_도곡2교 교대 수량_배수공H_통영기초#11-rev1_평택#18,19건축대비공사(48개월)-단가수정" xfId="360"/>
    <cellStyle name="_도곡2교 교대 수량_배수공H_통영기초#11-rev1_평택15-17본체내역서_rev5" xfId="361"/>
    <cellStyle name="_도곡2교 교대 수량_배수공H_통합내역서" xfId="362"/>
    <cellStyle name="_도곡2교 교대 수량_배수공H_평택#18,19건축대비공사(48개월)" xfId="363"/>
    <cellStyle name="_도곡2교 교대 수량_배수공H_평택#18,19건축대비공사(48개월)-단가수정" xfId="364"/>
    <cellStyle name="_도곡2교 교대 수량_배수공H_평택15-17본체내역서_rev5" xfId="365"/>
    <cellStyle name="_도곡2교 교대 수량_통영기초#11-97-1" xfId="366"/>
    <cellStyle name="_도곡2교 교대 수량_통영기초#11-97-1_평택#18,19건축대비공사(48개월)" xfId="367"/>
    <cellStyle name="_도곡2교 교대 수량_통영기초#11-97-1_평택#18,19건축대비공사(48개월)-단가수정" xfId="368"/>
    <cellStyle name="_도곡2교 교대 수량_통영기초#11-rev1" xfId="369"/>
    <cellStyle name="_도곡2교 교대 수량_통영기초#11-rev1_노임단가" xfId="370"/>
    <cellStyle name="_도곡2교 교대 수량_통영기초#11-rev1_통합내역서" xfId="371"/>
    <cellStyle name="_도곡2교 교대 수량_통영기초#11-rev1_통합내역서_평택#18,19건축대비공사(48개월)" xfId="372"/>
    <cellStyle name="_도곡2교 교대 수량_통영기초#11-rev1_통합내역서_평택#18,19건축대비공사(48개월)-단가수정" xfId="373"/>
    <cellStyle name="_도곡2교 교대 수량_통영기초#11-rev1_평택#18,19건축대비공사(48개월)" xfId="374"/>
    <cellStyle name="_도곡2교 교대 수량_통영기초#11-rev1_평택#18,19건축대비공사(48개월)-단가수정" xfId="375"/>
    <cellStyle name="_도곡2교 교대 수량_통영기초#11-rev1_평택15-17본체내역서_rev5" xfId="376"/>
    <cellStyle name="_도곡2교 교대 수량_통합내역서" xfId="377"/>
    <cellStyle name="_도곡2교 교대 수량_평택#18,19건축대비공사(48개월)" xfId="378"/>
    <cellStyle name="_도곡2교 교대 수량_평택#18,19건축대비공사(48개월)-단가수정" xfId="379"/>
    <cellStyle name="_도곡2교 교대 수량_평택15-17본체내역서_rev5" xfId="380"/>
    <cellStyle name="_도곡2교 교대(종점) 수량" xfId="381"/>
    <cellStyle name="_도곡2교 교대(종점) 수량_노임단가" xfId="382"/>
    <cellStyle name="_도곡2교 교대(종점) 수량_배수공H" xfId="383"/>
    <cellStyle name="_도곡2교 교대(종점) 수량_배수공H_노임단가" xfId="384"/>
    <cellStyle name="_도곡2교 교대(종점) 수량_배수공H_통영기초#11-97-1" xfId="385"/>
    <cellStyle name="_도곡2교 교대(종점) 수량_배수공H_통영기초#11-97-1_평택#18,19건축대비공사(48개월)" xfId="386"/>
    <cellStyle name="_도곡2교 교대(종점) 수량_배수공H_통영기초#11-97-1_평택#18,19건축대비공사(48개월)-단가수정" xfId="387"/>
    <cellStyle name="_도곡2교 교대(종점) 수량_배수공H_통영기초#11-rev1" xfId="388"/>
    <cellStyle name="_도곡2교 교대(종점) 수량_배수공H_통영기초#11-rev1_노임단가" xfId="389"/>
    <cellStyle name="_도곡2교 교대(종점) 수량_배수공H_통영기초#11-rev1_통합내역서" xfId="390"/>
    <cellStyle name="_도곡2교 교대(종점) 수량_배수공H_통영기초#11-rev1_통합내역서_평택#18,19건축대비공사(48개월)" xfId="391"/>
    <cellStyle name="_도곡2교 교대(종점) 수량_배수공H_통영기초#11-rev1_통합내역서_평택#18,19건축대비공사(48개월)-단가수정" xfId="392"/>
    <cellStyle name="_도곡2교 교대(종점) 수량_배수공H_통영기초#11-rev1_평택#18,19건축대비공사(48개월)" xfId="393"/>
    <cellStyle name="_도곡2교 교대(종점) 수량_배수공H_통영기초#11-rev1_평택#18,19건축대비공사(48개월)-단가수정" xfId="394"/>
    <cellStyle name="_도곡2교 교대(종점) 수량_배수공H_통영기초#11-rev1_평택15-17본체내역서_rev5" xfId="395"/>
    <cellStyle name="_도곡2교 교대(종점) 수량_배수공H_통합내역서" xfId="396"/>
    <cellStyle name="_도곡2교 교대(종점) 수량_배수공H_평택#18,19건축대비공사(48개월)" xfId="397"/>
    <cellStyle name="_도곡2교 교대(종점) 수량_배수공H_평택#18,19건축대비공사(48개월)-단가수정" xfId="398"/>
    <cellStyle name="_도곡2교 교대(종점) 수량_배수공H_평택15-17본체내역서_rev5" xfId="399"/>
    <cellStyle name="_도곡2교 교대(종점) 수량_통영기초#11-97-1" xfId="400"/>
    <cellStyle name="_도곡2교 교대(종점) 수량_통영기초#11-97-1_평택#18,19건축대비공사(48개월)" xfId="401"/>
    <cellStyle name="_도곡2교 교대(종점) 수량_통영기초#11-97-1_평택#18,19건축대비공사(48개월)-단가수정" xfId="402"/>
    <cellStyle name="_도곡2교 교대(종점) 수량_통영기초#11-rev1" xfId="403"/>
    <cellStyle name="_도곡2교 교대(종점) 수량_통영기초#11-rev1_노임단가" xfId="404"/>
    <cellStyle name="_도곡2교 교대(종점) 수량_통영기초#11-rev1_통합내역서" xfId="405"/>
    <cellStyle name="_도곡2교 교대(종점) 수량_통영기초#11-rev1_통합내역서_평택#18,19건축대비공사(48개월)" xfId="406"/>
    <cellStyle name="_도곡2교 교대(종점) 수량_통영기초#11-rev1_통합내역서_평택#18,19건축대비공사(48개월)-단가수정" xfId="407"/>
    <cellStyle name="_도곡2교 교대(종점) 수량_통영기초#11-rev1_평택#18,19건축대비공사(48개월)" xfId="408"/>
    <cellStyle name="_도곡2교 교대(종점) 수량_통영기초#11-rev1_평택#18,19건축대비공사(48개월)-단가수정" xfId="409"/>
    <cellStyle name="_도곡2교 교대(종점) 수량_통영기초#11-rev1_평택15-17본체내역서_rev5" xfId="410"/>
    <cellStyle name="_도곡2교 교대(종점) 수량_통합내역서" xfId="411"/>
    <cellStyle name="_도곡2교 교대(종점) 수량_평택#18,19건축대비공사(48개월)" xfId="412"/>
    <cellStyle name="_도곡2교 교대(종점) 수량_평택#18,19건축대비공사(48개월)-단가수정" xfId="413"/>
    <cellStyle name="_도곡2교 교대(종점) 수량_평택15-17본체내역서_rev5" xfId="414"/>
    <cellStyle name="_도곡3교 교대 수량" xfId="415"/>
    <cellStyle name="_도곡3교 교대 수량_노임단가" xfId="416"/>
    <cellStyle name="_도곡3교 교대 수량_배수공H" xfId="417"/>
    <cellStyle name="_도곡3교 교대 수량_배수공H_노임단가" xfId="418"/>
    <cellStyle name="_도곡3교 교대 수량_배수공H_통영기초#11-97-1" xfId="419"/>
    <cellStyle name="_도곡3교 교대 수량_배수공H_통영기초#11-97-1_평택#18,19건축대비공사(48개월)" xfId="420"/>
    <cellStyle name="_도곡3교 교대 수량_배수공H_통영기초#11-97-1_평택#18,19건축대비공사(48개월)-단가수정" xfId="421"/>
    <cellStyle name="_도곡3교 교대 수량_배수공H_통영기초#11-rev1" xfId="422"/>
    <cellStyle name="_도곡3교 교대 수량_배수공H_통영기초#11-rev1_노임단가" xfId="423"/>
    <cellStyle name="_도곡3교 교대 수량_배수공H_통영기초#11-rev1_통합내역서" xfId="424"/>
    <cellStyle name="_도곡3교 교대 수량_배수공H_통영기초#11-rev1_통합내역서_평택#18,19건축대비공사(48개월)" xfId="425"/>
    <cellStyle name="_도곡3교 교대 수량_배수공H_통영기초#11-rev1_통합내역서_평택#18,19건축대비공사(48개월)-단가수정" xfId="426"/>
    <cellStyle name="_도곡3교 교대 수량_배수공H_통영기초#11-rev1_평택#18,19건축대비공사(48개월)" xfId="427"/>
    <cellStyle name="_도곡3교 교대 수량_배수공H_통영기초#11-rev1_평택#18,19건축대비공사(48개월)-단가수정" xfId="428"/>
    <cellStyle name="_도곡3교 교대 수량_배수공H_통영기초#11-rev1_평택15-17본체내역서_rev5" xfId="429"/>
    <cellStyle name="_도곡3교 교대 수량_배수공H_통합내역서" xfId="430"/>
    <cellStyle name="_도곡3교 교대 수량_배수공H_평택#18,19건축대비공사(48개월)" xfId="431"/>
    <cellStyle name="_도곡3교 교대 수량_배수공H_평택#18,19건축대비공사(48개월)-단가수정" xfId="432"/>
    <cellStyle name="_도곡3교 교대 수량_배수공H_평택15-17본체내역서_rev5" xfId="433"/>
    <cellStyle name="_도곡3교 교대 수량_통영기초#11-97-1" xfId="434"/>
    <cellStyle name="_도곡3교 교대 수량_통영기초#11-97-1_평택#18,19건축대비공사(48개월)" xfId="435"/>
    <cellStyle name="_도곡3교 교대 수량_통영기초#11-97-1_평택#18,19건축대비공사(48개월)-단가수정" xfId="436"/>
    <cellStyle name="_도곡3교 교대 수량_통영기초#11-rev1" xfId="437"/>
    <cellStyle name="_도곡3교 교대 수량_통영기초#11-rev1_노임단가" xfId="438"/>
    <cellStyle name="_도곡3교 교대 수량_통영기초#11-rev1_통합내역서" xfId="439"/>
    <cellStyle name="_도곡3교 교대 수량_통영기초#11-rev1_통합내역서_평택#18,19건축대비공사(48개월)" xfId="440"/>
    <cellStyle name="_도곡3교 교대 수량_통영기초#11-rev1_통합내역서_평택#18,19건축대비공사(48개월)-단가수정" xfId="441"/>
    <cellStyle name="_도곡3교 교대 수량_통영기초#11-rev1_평택#18,19건축대비공사(48개월)" xfId="442"/>
    <cellStyle name="_도곡3교 교대 수량_통영기초#11-rev1_평택#18,19건축대비공사(48개월)-단가수정" xfId="443"/>
    <cellStyle name="_도곡3교 교대 수량_통영기초#11-rev1_평택15-17본체내역서_rev5" xfId="444"/>
    <cellStyle name="_도곡3교 교대 수량_통합내역서" xfId="445"/>
    <cellStyle name="_도곡3교 교대 수량_평택#18,19건축대비공사(48개월)" xfId="446"/>
    <cellStyle name="_도곡3교 교대 수량_평택#18,19건축대비공사(48개월)-단가수정" xfId="447"/>
    <cellStyle name="_도곡3교 교대 수량_평택15-17본체내역서_rev5" xfId="448"/>
    <cellStyle name="_도곡4교 하부공 수량" xfId="449"/>
    <cellStyle name="_도곡4교 하부공 수량_노임단가" xfId="450"/>
    <cellStyle name="_도곡4교 하부공 수량_배수공H" xfId="451"/>
    <cellStyle name="_도곡4교 하부공 수량_배수공H_노임단가" xfId="452"/>
    <cellStyle name="_도곡4교 하부공 수량_배수공H_통영기초#11-97-1" xfId="453"/>
    <cellStyle name="_도곡4교 하부공 수량_배수공H_통영기초#11-97-1_평택#18,19건축대비공사(48개월)" xfId="454"/>
    <cellStyle name="_도곡4교 하부공 수량_배수공H_통영기초#11-97-1_평택#18,19건축대비공사(48개월)-단가수정" xfId="455"/>
    <cellStyle name="_도곡4교 하부공 수량_배수공H_통영기초#11-rev1" xfId="456"/>
    <cellStyle name="_도곡4교 하부공 수량_배수공H_통영기초#11-rev1_노임단가" xfId="457"/>
    <cellStyle name="_도곡4교 하부공 수량_배수공H_통영기초#11-rev1_통합내역서" xfId="458"/>
    <cellStyle name="_도곡4교 하부공 수량_배수공H_통영기초#11-rev1_통합내역서_평택#18,19건축대비공사(48개월)" xfId="459"/>
    <cellStyle name="_도곡4교 하부공 수량_배수공H_통영기초#11-rev1_통합내역서_평택#18,19건축대비공사(48개월)-단가수정" xfId="460"/>
    <cellStyle name="_도곡4교 하부공 수량_배수공H_통영기초#11-rev1_평택#18,19건축대비공사(48개월)" xfId="461"/>
    <cellStyle name="_도곡4교 하부공 수량_배수공H_통영기초#11-rev1_평택#18,19건축대비공사(48개월)-단가수정" xfId="462"/>
    <cellStyle name="_도곡4교 하부공 수량_배수공H_통영기초#11-rev1_평택15-17본체내역서_rev5" xfId="463"/>
    <cellStyle name="_도곡4교 하부공 수량_배수공H_통합내역서" xfId="464"/>
    <cellStyle name="_도곡4교 하부공 수량_배수공H_평택#18,19건축대비공사(48개월)" xfId="465"/>
    <cellStyle name="_도곡4교 하부공 수량_배수공H_평택#18,19건축대비공사(48개월)-단가수정" xfId="466"/>
    <cellStyle name="_도곡4교 하부공 수량_배수공H_평택15-17본체내역서_rev5" xfId="467"/>
    <cellStyle name="_도곡4교 하부공 수량_통영기초#11-97-1" xfId="468"/>
    <cellStyle name="_도곡4교 하부공 수량_통영기초#11-97-1_평택#18,19건축대비공사(48개월)" xfId="469"/>
    <cellStyle name="_도곡4교 하부공 수량_통영기초#11-97-1_평택#18,19건축대비공사(48개월)-단가수정" xfId="470"/>
    <cellStyle name="_도곡4교 하부공 수량_통영기초#11-rev1" xfId="471"/>
    <cellStyle name="_도곡4교 하부공 수량_통영기초#11-rev1_노임단가" xfId="472"/>
    <cellStyle name="_도곡4교 하부공 수량_통영기초#11-rev1_통합내역서" xfId="473"/>
    <cellStyle name="_도곡4교 하부공 수량_통영기초#11-rev1_통합내역서_평택#18,19건축대비공사(48개월)" xfId="474"/>
    <cellStyle name="_도곡4교 하부공 수량_통영기초#11-rev1_통합내역서_평택#18,19건축대비공사(48개월)-단가수정" xfId="475"/>
    <cellStyle name="_도곡4교 하부공 수량_통영기초#11-rev1_평택#18,19건축대비공사(48개월)" xfId="476"/>
    <cellStyle name="_도곡4교 하부공 수량_통영기초#11-rev1_평택#18,19건축대비공사(48개월)-단가수정" xfId="477"/>
    <cellStyle name="_도곡4교 하부공 수량_통영기초#11-rev1_평택15-17본체내역서_rev5" xfId="478"/>
    <cellStyle name="_도곡4교 하부공 수량_통합내역서" xfId="479"/>
    <cellStyle name="_도곡4교 하부공 수량_평택#18,19건축대비공사(48개월)" xfId="480"/>
    <cellStyle name="_도곡4교 하부공 수량_평택#18,19건축대비공사(48개월)-단가수정" xfId="481"/>
    <cellStyle name="_도곡4교 하부공 수량_평택15-17본체내역서_rev5" xfId="482"/>
    <cellStyle name="_도곡교 교대 수량" xfId="483"/>
    <cellStyle name="_도곡교 교대 수량_노임단가" xfId="484"/>
    <cellStyle name="_도곡교 교대 수량_배수공H" xfId="485"/>
    <cellStyle name="_도곡교 교대 수량_배수공H_노임단가" xfId="486"/>
    <cellStyle name="_도곡교 교대 수량_배수공H_통영기초#11-97-1" xfId="487"/>
    <cellStyle name="_도곡교 교대 수량_배수공H_통영기초#11-97-1_평택#18,19건축대비공사(48개월)" xfId="488"/>
    <cellStyle name="_도곡교 교대 수량_배수공H_통영기초#11-97-1_평택#18,19건축대비공사(48개월)-단가수정" xfId="489"/>
    <cellStyle name="_도곡교 교대 수량_배수공H_통영기초#11-rev1" xfId="490"/>
    <cellStyle name="_도곡교 교대 수량_배수공H_통영기초#11-rev1_노임단가" xfId="491"/>
    <cellStyle name="_도곡교 교대 수량_배수공H_통영기초#11-rev1_통합내역서" xfId="492"/>
    <cellStyle name="_도곡교 교대 수량_배수공H_통영기초#11-rev1_통합내역서_평택#18,19건축대비공사(48개월)" xfId="493"/>
    <cellStyle name="_도곡교 교대 수량_배수공H_통영기초#11-rev1_통합내역서_평택#18,19건축대비공사(48개월)-단가수정" xfId="494"/>
    <cellStyle name="_도곡교 교대 수량_배수공H_통영기초#11-rev1_평택#18,19건축대비공사(48개월)" xfId="495"/>
    <cellStyle name="_도곡교 교대 수량_배수공H_통영기초#11-rev1_평택#18,19건축대비공사(48개월)-단가수정" xfId="496"/>
    <cellStyle name="_도곡교 교대 수량_배수공H_통영기초#11-rev1_평택15-17본체내역서_rev5" xfId="497"/>
    <cellStyle name="_도곡교 교대 수량_배수공H_통합내역서" xfId="498"/>
    <cellStyle name="_도곡교 교대 수량_배수공H_평택#18,19건축대비공사(48개월)" xfId="499"/>
    <cellStyle name="_도곡교 교대 수량_배수공H_평택#18,19건축대비공사(48개월)-단가수정" xfId="500"/>
    <cellStyle name="_도곡교 교대 수량_배수공H_평택15-17본체내역서_rev5" xfId="501"/>
    <cellStyle name="_도곡교 교대 수량_통영기초#11-97-1" xfId="502"/>
    <cellStyle name="_도곡교 교대 수량_통영기초#11-97-1_평택#18,19건축대비공사(48개월)" xfId="503"/>
    <cellStyle name="_도곡교 교대 수량_통영기초#11-97-1_평택#18,19건축대비공사(48개월)-단가수정" xfId="504"/>
    <cellStyle name="_도곡교 교대 수량_통영기초#11-rev1" xfId="505"/>
    <cellStyle name="_도곡교 교대 수량_통영기초#11-rev1_노임단가" xfId="506"/>
    <cellStyle name="_도곡교 교대 수량_통영기초#11-rev1_통합내역서" xfId="507"/>
    <cellStyle name="_도곡교 교대 수량_통영기초#11-rev1_통합내역서_평택#18,19건축대비공사(48개월)" xfId="508"/>
    <cellStyle name="_도곡교 교대 수량_통영기초#11-rev1_통합내역서_평택#18,19건축대비공사(48개월)-단가수정" xfId="509"/>
    <cellStyle name="_도곡교 교대 수량_통영기초#11-rev1_평택#18,19건축대비공사(48개월)" xfId="510"/>
    <cellStyle name="_도곡교 교대 수량_통영기초#11-rev1_평택#18,19건축대비공사(48개월)-단가수정" xfId="511"/>
    <cellStyle name="_도곡교 교대 수량_통영기초#11-rev1_평택15-17본체내역서_rev5" xfId="512"/>
    <cellStyle name="_도곡교 교대 수량_통합내역서" xfId="513"/>
    <cellStyle name="_도곡교 교대 수량_평택#18,19건축대비공사(48개월)" xfId="514"/>
    <cellStyle name="_도곡교 교대 수량_평택#18,19건축대비공사(48개월)-단가수정" xfId="515"/>
    <cellStyle name="_도곡교 교대 수량_평택15-17본체내역서_rev5" xfId="516"/>
    <cellStyle name="_배수공" xfId="517"/>
    <cellStyle name="_배수공_노임단가" xfId="518"/>
    <cellStyle name="_배수공_통영기초#11-97-1" xfId="519"/>
    <cellStyle name="_배수공_통영기초#11-97-1_평택#18,19건축대비공사(48개월)" xfId="520"/>
    <cellStyle name="_배수공_통영기초#11-97-1_평택#18,19건축대비공사(48개월)-단가수정" xfId="521"/>
    <cellStyle name="_배수공_통영기초#11-rev1" xfId="522"/>
    <cellStyle name="_배수공_통영기초#11-rev1_노임단가" xfId="523"/>
    <cellStyle name="_배수공_통영기초#11-rev1_통합내역서" xfId="524"/>
    <cellStyle name="_배수공_통영기초#11-rev1_통합내역서_평택#18,19건축대비공사(48개월)" xfId="525"/>
    <cellStyle name="_배수공_통영기초#11-rev1_통합내역서_평택#18,19건축대비공사(48개월)-단가수정" xfId="526"/>
    <cellStyle name="_배수공_통영기초#11-rev1_평택#18,19건축대비공사(48개월)" xfId="527"/>
    <cellStyle name="_배수공_통영기초#11-rev1_평택#18,19건축대비공사(48개월)-단가수정" xfId="528"/>
    <cellStyle name="_배수공_통영기초#11-rev1_평택15-17본체내역서_rev5" xfId="529"/>
    <cellStyle name="_배수공_통합내역서" xfId="530"/>
    <cellStyle name="_배수공_평택#18,19건축대비공사(48개월)" xfId="531"/>
    <cellStyle name="_배수공_평택#18,19건축대비공사(48개월)-단가수정" xfId="532"/>
    <cellStyle name="_배수공_평택15-17본체내역서_rev5" xfId="533"/>
    <cellStyle name="_배수공H" xfId="534"/>
    <cellStyle name="_배수공H_노임단가" xfId="535"/>
    <cellStyle name="_배수공H_통영기초#11-97-1" xfId="536"/>
    <cellStyle name="_배수공H_통영기초#11-97-1_평택#18,19건축대비공사(48개월)" xfId="537"/>
    <cellStyle name="_배수공H_통영기초#11-97-1_평택#18,19건축대비공사(48개월)-단가수정" xfId="538"/>
    <cellStyle name="_배수공H_통영기초#11-rev1" xfId="539"/>
    <cellStyle name="_배수공H_통영기초#11-rev1_노임단가" xfId="540"/>
    <cellStyle name="_배수공H_통영기초#11-rev1_통합내역서" xfId="541"/>
    <cellStyle name="_배수공H_통영기초#11-rev1_통합내역서_평택#18,19건축대비공사(48개월)" xfId="542"/>
    <cellStyle name="_배수공H_통영기초#11-rev1_통합내역서_평택#18,19건축대비공사(48개월)-단가수정" xfId="543"/>
    <cellStyle name="_배수공H_통영기초#11-rev1_평택#18,19건축대비공사(48개월)" xfId="544"/>
    <cellStyle name="_배수공H_통영기초#11-rev1_평택#18,19건축대비공사(48개월)-단가수정" xfId="545"/>
    <cellStyle name="_배수공H_통영기초#11-rev1_평택15-17본체내역서_rev5" xfId="546"/>
    <cellStyle name="_배수공H_통합내역서" xfId="547"/>
    <cellStyle name="_배수공H_평택#18,19건축대비공사(48개월)" xfId="548"/>
    <cellStyle name="_배수공H_평택#18,19건축대비공사(48개월)-단가수정" xfId="549"/>
    <cellStyle name="_배수공H_평택15-17본체내역서_rev5" xfId="550"/>
    <cellStyle name="_부대공(전주)" xfId="551"/>
    <cellStyle name="_수항교교대수량" xfId="552"/>
    <cellStyle name="_수항교교대수량_노임단가" xfId="553"/>
    <cellStyle name="_수항교교대수량_배수공H" xfId="554"/>
    <cellStyle name="_수항교교대수량_배수공H_노임단가" xfId="555"/>
    <cellStyle name="_수항교교대수량_배수공H_통영기초#11-97-1" xfId="556"/>
    <cellStyle name="_수항교교대수량_배수공H_통영기초#11-97-1_평택#18,19건축대비공사(48개월)" xfId="557"/>
    <cellStyle name="_수항교교대수량_배수공H_통영기초#11-97-1_평택#18,19건축대비공사(48개월)-단가수정" xfId="558"/>
    <cellStyle name="_수항교교대수량_배수공H_통영기초#11-rev1" xfId="559"/>
    <cellStyle name="_수항교교대수량_배수공H_통영기초#11-rev1_노임단가" xfId="560"/>
    <cellStyle name="_수항교교대수량_배수공H_통영기초#11-rev1_통합내역서" xfId="561"/>
    <cellStyle name="_수항교교대수량_배수공H_통영기초#11-rev1_통합내역서_평택#18,19건축대비공사(48개월)" xfId="562"/>
    <cellStyle name="_수항교교대수량_배수공H_통영기초#11-rev1_통합내역서_평택#18,19건축대비공사(48개월)-단가수정" xfId="563"/>
    <cellStyle name="_수항교교대수량_배수공H_통영기초#11-rev1_평택#18,19건축대비공사(48개월)" xfId="564"/>
    <cellStyle name="_수항교교대수량_배수공H_통영기초#11-rev1_평택#18,19건축대비공사(48개월)-단가수정" xfId="565"/>
    <cellStyle name="_수항교교대수량_배수공H_통영기초#11-rev1_평택15-17본체내역서_rev5" xfId="566"/>
    <cellStyle name="_수항교교대수량_배수공H_통합내역서" xfId="567"/>
    <cellStyle name="_수항교교대수량_배수공H_평택#18,19건축대비공사(48개월)" xfId="568"/>
    <cellStyle name="_수항교교대수량_배수공H_평택#18,19건축대비공사(48개월)-단가수정" xfId="569"/>
    <cellStyle name="_수항교교대수량_배수공H_평택15-17본체내역서_rev5" xfId="570"/>
    <cellStyle name="_수항교교대수량_통영기초#11-97-1" xfId="571"/>
    <cellStyle name="_수항교교대수량_통영기초#11-97-1_평택#18,19건축대비공사(48개월)" xfId="572"/>
    <cellStyle name="_수항교교대수량_통영기초#11-97-1_평택#18,19건축대비공사(48개월)-단가수정" xfId="573"/>
    <cellStyle name="_수항교교대수량_통영기초#11-rev1" xfId="574"/>
    <cellStyle name="_수항교교대수량_통영기초#11-rev1_노임단가" xfId="575"/>
    <cellStyle name="_수항교교대수량_통영기초#11-rev1_통합내역서" xfId="576"/>
    <cellStyle name="_수항교교대수량_통영기초#11-rev1_통합내역서_평택#18,19건축대비공사(48개월)" xfId="577"/>
    <cellStyle name="_수항교교대수량_통영기초#11-rev1_통합내역서_평택#18,19건축대비공사(48개월)-단가수정" xfId="578"/>
    <cellStyle name="_수항교교대수량_통영기초#11-rev1_평택#18,19건축대비공사(48개월)" xfId="579"/>
    <cellStyle name="_수항교교대수량_통영기초#11-rev1_평택#18,19건축대비공사(48개월)-단가수정" xfId="580"/>
    <cellStyle name="_수항교교대수량_통영기초#11-rev1_평택15-17본체내역서_rev5" xfId="581"/>
    <cellStyle name="_수항교교대수량_통합내역서" xfId="582"/>
    <cellStyle name="_수항교교대수량_평택#18,19건축대비공사(48개월)" xfId="583"/>
    <cellStyle name="_수항교교대수량_평택#18,19건축대비공사(48개월)-단가수정" xfId="584"/>
    <cellStyle name="_수항교교대수량_평택15-17본체내역서_rev5" xfId="585"/>
    <cellStyle name="_운연수량집계표" xfId="586"/>
    <cellStyle name="_중흥교교대수량" xfId="587"/>
    <cellStyle name="_중흥교교대수량_노임단가" xfId="588"/>
    <cellStyle name="_중흥교교대수량_배수공H" xfId="589"/>
    <cellStyle name="_중흥교교대수량_배수공H_노임단가" xfId="590"/>
    <cellStyle name="_중흥교교대수량_배수공H_통영기초#11-97-1" xfId="591"/>
    <cellStyle name="_중흥교교대수량_배수공H_통영기초#11-97-1_평택#18,19건축대비공사(48개월)" xfId="592"/>
    <cellStyle name="_중흥교교대수량_배수공H_통영기초#11-97-1_평택#18,19건축대비공사(48개월)-단가수정" xfId="593"/>
    <cellStyle name="_중흥교교대수량_배수공H_통영기초#11-rev1" xfId="594"/>
    <cellStyle name="_중흥교교대수량_배수공H_통영기초#11-rev1_노임단가" xfId="595"/>
    <cellStyle name="_중흥교교대수량_배수공H_통영기초#11-rev1_통합내역서" xfId="596"/>
    <cellStyle name="_중흥교교대수량_배수공H_통영기초#11-rev1_통합내역서_평택#18,19건축대비공사(48개월)" xfId="597"/>
    <cellStyle name="_중흥교교대수량_배수공H_통영기초#11-rev1_통합내역서_평택#18,19건축대비공사(48개월)-단가수정" xfId="598"/>
    <cellStyle name="_중흥교교대수량_배수공H_통영기초#11-rev1_평택#18,19건축대비공사(48개월)" xfId="599"/>
    <cellStyle name="_중흥교교대수량_배수공H_통영기초#11-rev1_평택#18,19건축대비공사(48개월)-단가수정" xfId="600"/>
    <cellStyle name="_중흥교교대수량_배수공H_통영기초#11-rev1_평택15-17본체내역서_rev5" xfId="601"/>
    <cellStyle name="_중흥교교대수량_배수공H_통합내역서" xfId="602"/>
    <cellStyle name="_중흥교교대수량_배수공H_평택#18,19건축대비공사(48개월)" xfId="603"/>
    <cellStyle name="_중흥교교대수량_배수공H_평택#18,19건축대비공사(48개월)-단가수정" xfId="604"/>
    <cellStyle name="_중흥교교대수량_배수공H_평택15-17본체내역서_rev5" xfId="605"/>
    <cellStyle name="_중흥교교대수량_통영기초#11-97-1" xfId="606"/>
    <cellStyle name="_중흥교교대수량_통영기초#11-97-1_평택#18,19건축대비공사(48개월)" xfId="607"/>
    <cellStyle name="_중흥교교대수량_통영기초#11-97-1_평택#18,19건축대비공사(48개월)-단가수정" xfId="608"/>
    <cellStyle name="_중흥교교대수량_통영기초#11-rev1" xfId="609"/>
    <cellStyle name="_중흥교교대수량_통영기초#11-rev1_노임단가" xfId="610"/>
    <cellStyle name="_중흥교교대수량_통영기초#11-rev1_통합내역서" xfId="611"/>
    <cellStyle name="_중흥교교대수량_통영기초#11-rev1_통합내역서_평택#18,19건축대비공사(48개월)" xfId="612"/>
    <cellStyle name="_중흥교교대수량_통영기초#11-rev1_통합내역서_평택#18,19건축대비공사(48개월)-단가수정" xfId="613"/>
    <cellStyle name="_중흥교교대수량_통영기초#11-rev1_평택#18,19건축대비공사(48개월)" xfId="614"/>
    <cellStyle name="_중흥교교대수량_통영기초#11-rev1_평택#18,19건축대비공사(48개월)-단가수정" xfId="615"/>
    <cellStyle name="_중흥교교대수량_통영기초#11-rev1_평택15-17본체내역서_rev5" xfId="616"/>
    <cellStyle name="_중흥교교대수량_통합내역서" xfId="617"/>
    <cellStyle name="_중흥교교대수량_평택#18,19건축대비공사(48개월)" xfId="618"/>
    <cellStyle name="_중흥교교대수량_평택#18,19건축대비공사(48개월)-단가수정" xfId="619"/>
    <cellStyle name="_중흥교교대수량_평택15-17본체내역서_rev5" xfId="620"/>
    <cellStyle name="_토공(전주)" xfId="621"/>
    <cellStyle name="_토공(전주)_노임단가" xfId="622"/>
    <cellStyle name="_토공(전주)_배수공H" xfId="623"/>
    <cellStyle name="_토공(전주)_배수공H_노임단가" xfId="624"/>
    <cellStyle name="_토공(전주)_배수공H_통영기초#11-97-1" xfId="625"/>
    <cellStyle name="_토공(전주)_배수공H_통영기초#11-97-1_평택#18,19건축대비공사(48개월)" xfId="626"/>
    <cellStyle name="_토공(전주)_배수공H_통영기초#11-97-1_평택#18,19건축대비공사(48개월)-단가수정" xfId="627"/>
    <cellStyle name="_토공(전주)_배수공H_통영기초#11-rev1" xfId="628"/>
    <cellStyle name="_토공(전주)_배수공H_통영기초#11-rev1_노임단가" xfId="629"/>
    <cellStyle name="_토공(전주)_배수공H_통영기초#11-rev1_통합내역서" xfId="630"/>
    <cellStyle name="_토공(전주)_배수공H_통영기초#11-rev1_통합내역서_평택#18,19건축대비공사(48개월)" xfId="631"/>
    <cellStyle name="_토공(전주)_배수공H_통영기초#11-rev1_통합내역서_평택#18,19건축대비공사(48개월)-단가수정" xfId="632"/>
    <cellStyle name="_토공(전주)_배수공H_통영기초#11-rev1_평택#18,19건축대비공사(48개월)" xfId="633"/>
    <cellStyle name="_토공(전주)_배수공H_통영기초#11-rev1_평택#18,19건축대비공사(48개월)-단가수정" xfId="634"/>
    <cellStyle name="_토공(전주)_배수공H_통영기초#11-rev1_평택15-17본체내역서_rev5" xfId="635"/>
    <cellStyle name="_토공(전주)_배수공H_통합내역서" xfId="636"/>
    <cellStyle name="_토공(전주)_배수공H_평택#18,19건축대비공사(48개월)" xfId="637"/>
    <cellStyle name="_토공(전주)_배수공H_평택#18,19건축대비공사(48개월)-단가수정" xfId="638"/>
    <cellStyle name="_토공(전주)_배수공H_평택15-17본체내역서_rev5" xfId="639"/>
    <cellStyle name="_토공(전주)_통영기초#11-97-1" xfId="640"/>
    <cellStyle name="_토공(전주)_통영기초#11-97-1_평택#18,19건축대비공사(48개월)" xfId="641"/>
    <cellStyle name="_토공(전주)_통영기초#11-97-1_평택#18,19건축대비공사(48개월)-단가수정" xfId="642"/>
    <cellStyle name="_토공(전주)_통영기초#11-rev1" xfId="643"/>
    <cellStyle name="_토공(전주)_통영기초#11-rev1_노임단가" xfId="644"/>
    <cellStyle name="_토공(전주)_통영기초#11-rev1_통합내역서" xfId="645"/>
    <cellStyle name="_토공(전주)_통영기초#11-rev1_통합내역서_평택#18,19건축대비공사(48개월)" xfId="646"/>
    <cellStyle name="_토공(전주)_통영기초#11-rev1_통합내역서_평택#18,19건축대비공사(48개월)-단가수정" xfId="647"/>
    <cellStyle name="_토공(전주)_통영기초#11-rev1_평택#18,19건축대비공사(48개월)" xfId="648"/>
    <cellStyle name="_토공(전주)_통영기초#11-rev1_평택#18,19건축대비공사(48개월)-단가수정" xfId="649"/>
    <cellStyle name="_토공(전주)_통영기초#11-rev1_평택15-17본체내역서_rev5" xfId="650"/>
    <cellStyle name="_토공(전주)_통합내역서" xfId="651"/>
    <cellStyle name="_토공(전주)_평택#18,19건축대비공사(48개월)" xfId="652"/>
    <cellStyle name="_토공(전주)_평택#18,19건축대비공사(48개월)-단가수정" xfId="653"/>
    <cellStyle name="_토공(전주)_평택15-17본체내역서_rev5" xfId="654"/>
    <cellStyle name="_폐기물처리수량산출서" xfId="655"/>
    <cellStyle name="_표지간지" xfId="656"/>
    <cellStyle name="2)" xfId="658"/>
    <cellStyle name="60" xfId="659"/>
    <cellStyle name="A¨­￠￢￠O [0]_INQUIRY ￠?￥i¨u¡AAⓒ￢Aⓒª " xfId="2071"/>
    <cellStyle name="A¨­￠￢￠O_INQUIRY ￠?￥i¨u¡AAⓒ￢Aⓒª " xfId="2072"/>
    <cellStyle name="AeE­ [0]_¿­¸° INT" xfId="2073"/>
    <cellStyle name="ÅëÈ­ [0]_»óºÎ¼ö·®Áý°è " xfId="2074"/>
    <cellStyle name="AeE­ [0]_INQUIRY ¿μ¾÷AßAø " xfId="2075"/>
    <cellStyle name="AeE­_¿­¸° INT" xfId="2076"/>
    <cellStyle name="ÅëÈ­_»óºÎ¼ö·®Áý°è " xfId="2077"/>
    <cellStyle name="AeE­_INQUIRY ¿μ¾÷AßAø " xfId="2078"/>
    <cellStyle name="AeE¡ⓒ [0]_INQUIRY ￠?￥i¨u¡AAⓒ￢Aⓒª " xfId="2079"/>
    <cellStyle name="AeE¡ⓒ_INQUIRY ￠?￥i¨u¡AAⓒ￢Aⓒª " xfId="2080"/>
    <cellStyle name="AÞ¸¶ [0]_¿­¸° INT" xfId="2081"/>
    <cellStyle name="ÄÞ¸¶ [0]_»óºÎ¼ö·®Áý°è " xfId="2082"/>
    <cellStyle name="AÞ¸¶ [0]_INQUIRY ¿μ¾÷AßAø " xfId="2083"/>
    <cellStyle name="AÞ¸¶_¿­¸° INT" xfId="2084"/>
    <cellStyle name="ÄÞ¸¶_»óºÎ¼ö·®Áý°è " xfId="2085"/>
    <cellStyle name="AÞ¸¶_INQUIRY ¿μ¾÷AßAø " xfId="2086"/>
    <cellStyle name="C¡IA¨ª_¡ic¨u¡A¨￢I¨￢¡Æ AN¡Æe " xfId="2087"/>
    <cellStyle name="C￥AØ_¿­¸° INT" xfId="2088"/>
    <cellStyle name="Ç¥ÁØ_»óºÎ¼ö·®Áý°è " xfId="2089"/>
    <cellStyle name="C￥AØ_≫c¾÷ºIº° AN°e " xfId="2090"/>
    <cellStyle name="Calc Currency (0)" xfId="2091"/>
    <cellStyle name="category" xfId="2092"/>
    <cellStyle name="Comma" xfId="2093"/>
    <cellStyle name="Comma [0]" xfId="2094"/>
    <cellStyle name="comma zerodec" xfId="2095"/>
    <cellStyle name="Comma_ SG&amp;A Bridge " xfId="2096"/>
    <cellStyle name="Comma0" xfId="2097"/>
    <cellStyle name="Copied" xfId="2098"/>
    <cellStyle name="Currency" xfId="2099"/>
    <cellStyle name="Currency [0]" xfId="2100"/>
    <cellStyle name="Currency_ SG&amp;A Bridge " xfId="2101"/>
    <cellStyle name="Currency0" xfId="2102"/>
    <cellStyle name="Currency1" xfId="2103"/>
    <cellStyle name="Date" xfId="2104"/>
    <cellStyle name="Dezimal [0]_Compiling Utility Macros" xfId="2105"/>
    <cellStyle name="Dezimal_Compiling Utility Macros" xfId="2106"/>
    <cellStyle name="Dollar (zero dec)" xfId="2107"/>
    <cellStyle name="Entered" xfId="2108"/>
    <cellStyle name="F2" xfId="2109"/>
    <cellStyle name="F3" xfId="2110"/>
    <cellStyle name="F4" xfId="2111"/>
    <cellStyle name="F5" xfId="2112"/>
    <cellStyle name="F6" xfId="2113"/>
    <cellStyle name="F7" xfId="2114"/>
    <cellStyle name="F8" xfId="2115"/>
    <cellStyle name="Fixed" xfId="2116"/>
    <cellStyle name="Grey" xfId="2117"/>
    <cellStyle name="HEADER" xfId="2118"/>
    <cellStyle name="Header1" xfId="2119"/>
    <cellStyle name="Header2" xfId="2120"/>
    <cellStyle name="Heading 1" xfId="2121"/>
    <cellStyle name="Heading 2" xfId="2122"/>
    <cellStyle name="Heading1" xfId="2123"/>
    <cellStyle name="Heading2" xfId="2124"/>
    <cellStyle name="Input [yellow]" xfId="2125"/>
    <cellStyle name="Midtitle" xfId="2126"/>
    <cellStyle name="Milliers [0]_Arabian Spec" xfId="2127"/>
    <cellStyle name="Milliers_Arabian Spec" xfId="2128"/>
    <cellStyle name="Model" xfId="2129"/>
    <cellStyle name="Mon?aire [0]_Arabian Spec" xfId="2130"/>
    <cellStyle name="Mon?aire_Arabian Spec" xfId="2131"/>
    <cellStyle name="Normal - Style1" xfId="2132"/>
    <cellStyle name="Normal_ SG&amp;A Bridge " xfId="2133"/>
    <cellStyle name="Percent" xfId="2134"/>
    <cellStyle name="Percent [2]" xfId="2135"/>
    <cellStyle name="Percent_1.봉산면광천리수량산출서" xfId="2136"/>
    <cellStyle name="RevList" xfId="2137"/>
    <cellStyle name="Standard_Anpassen der Amortisation" xfId="2138"/>
    <cellStyle name="subhead" xfId="2139"/>
    <cellStyle name="Subtotal" xfId="2140"/>
    <cellStyle name="testtitle" xfId="2141"/>
    <cellStyle name="title [1]" xfId="2142"/>
    <cellStyle name="title [2]" xfId="2143"/>
    <cellStyle name="Total" xfId="2144"/>
    <cellStyle name="W?rung [0]_Compiling Utility Macros" xfId="2145"/>
    <cellStyle name="W?rung_Compiling Utility Macros" xfId="2146"/>
    <cellStyle name="고정소숫점" xfId="660"/>
    <cellStyle name="고정출력1" xfId="661"/>
    <cellStyle name="고정출력2" xfId="662"/>
    <cellStyle name="날짜" xfId="663"/>
    <cellStyle name="내역서" xfId="664"/>
    <cellStyle name="달러" xfId="665"/>
    <cellStyle name="뒤에 오는 하이퍼링크_3차분총괄수량-변경" xfId="666"/>
    <cellStyle name="똿뗦먛귟 [0.00]_PRODUCT DETAIL Q1" xfId="667"/>
    <cellStyle name="똿뗦먛귟_PRODUCT DETAIL Q1" xfId="668"/>
    <cellStyle name="믅됞 [0.00]_PRODUCT DETAIL Q1" xfId="669"/>
    <cellStyle name="믅됞_PRODUCT DETAIL Q1" xfId="670"/>
    <cellStyle name="배분" xfId="671"/>
    <cellStyle name="백_01-토공_02-배수공" xfId="672"/>
    <cellStyle name="백_01-토공_02-배수공_노임단가" xfId="673"/>
    <cellStyle name="백_01-토공_02-배수공_배수공H" xfId="674"/>
    <cellStyle name="백_01-토공_02-배수공_배수공H_노임단가" xfId="675"/>
    <cellStyle name="백_01-토공_02-배수공_배수공H_통영기초#11-97-1" xfId="676"/>
    <cellStyle name="백_01-토공_02-배수공_배수공H_통영기초#11-97-1_평택#18,19건축대비공사(48개월)" xfId="677"/>
    <cellStyle name="백_01-토공_02-배수공_배수공H_통영기초#11-97-1_평택#18,19건축대비공사(48개월)-단가수정" xfId="678"/>
    <cellStyle name="백_01-토공_02-배수공_배수공H_통영기초#11-rev1" xfId="679"/>
    <cellStyle name="백_01-토공_02-배수공_배수공H_통영기초#11-rev1_노임단가" xfId="680"/>
    <cellStyle name="백_01-토공_02-배수공_배수공H_통영기초#11-rev1_통합내역서" xfId="681"/>
    <cellStyle name="백_01-토공_02-배수공_배수공H_통영기초#11-rev1_통합내역서_평택#18,19건축대비공사(48개월)" xfId="682"/>
    <cellStyle name="백_01-토공_02-배수공_배수공H_통영기초#11-rev1_통합내역서_평택#18,19건축대비공사(48개월)-단가수정" xfId="683"/>
    <cellStyle name="백_01-토공_02-배수공_배수공H_통영기초#11-rev1_평택#18,19건축대비공사(48개월)" xfId="684"/>
    <cellStyle name="백_01-토공_02-배수공_배수공H_통영기초#11-rev1_평택#18,19건축대비공사(48개월)-단가수정" xfId="685"/>
    <cellStyle name="백_01-토공_02-배수공_배수공H_통영기초#11-rev1_평택15-17본체내역서_rev5" xfId="686"/>
    <cellStyle name="백_01-토공_02-배수공_배수공H_통합내역서" xfId="687"/>
    <cellStyle name="백_01-토공_02-배수공_배수공H_평택#18,19건축대비공사(48개월)" xfId="688"/>
    <cellStyle name="백_01-토공_02-배수공_배수공H_평택#18,19건축대비공사(48개월)-단가수정" xfId="689"/>
    <cellStyle name="백_01-토공_02-배수공_배수공H_평택15-17본체내역서_rev5" xfId="690"/>
    <cellStyle name="백_01-토공_02-배수공_통영기초#11-97-1" xfId="691"/>
    <cellStyle name="백_01-토공_02-배수공_통영기초#11-97-1_평택#18,19건축대비공사(48개월)" xfId="692"/>
    <cellStyle name="백_01-토공_02-배수공_통영기초#11-97-1_평택#18,19건축대비공사(48개월)-단가수정" xfId="693"/>
    <cellStyle name="백_01-토공_02-배수공_통영기초#11-rev1" xfId="694"/>
    <cellStyle name="백_01-토공_02-배수공_통영기초#11-rev1_노임단가" xfId="695"/>
    <cellStyle name="백_01-토공_02-배수공_통영기초#11-rev1_통합내역서" xfId="696"/>
    <cellStyle name="백_01-토공_02-배수공_통영기초#11-rev1_통합내역서_평택#18,19건축대비공사(48개월)" xfId="697"/>
    <cellStyle name="백_01-토공_02-배수공_통영기초#11-rev1_통합내역서_평택#18,19건축대비공사(48개월)-단가수정" xfId="698"/>
    <cellStyle name="백_01-토공_02-배수공_통영기초#11-rev1_평택#18,19건축대비공사(48개월)" xfId="699"/>
    <cellStyle name="백_01-토공_02-배수공_통영기초#11-rev1_평택#18,19건축대비공사(48개월)-단가수정" xfId="700"/>
    <cellStyle name="백_01-토공_02-배수공_통영기초#11-rev1_평택15-17본체내역서_rev5" xfId="701"/>
    <cellStyle name="백_01-토공_02-배수공_통합내역서" xfId="702"/>
    <cellStyle name="백_01-토공_02-배수공_평택#18,19건축대비공사(48개월)" xfId="703"/>
    <cellStyle name="백_01-토공_02-배수공_평택#18,19건축대비공사(48개월)-단가수정" xfId="704"/>
    <cellStyle name="백_01-토공_02-배수공_평택15-17본체내역서_rev5" xfId="705"/>
    <cellStyle name="백_02-배수공" xfId="706"/>
    <cellStyle name="백_02-배수공_02-배수공" xfId="707"/>
    <cellStyle name="백_02-배수공_02-배수공_노임단가" xfId="708"/>
    <cellStyle name="백_02-배수공_02-배수공_배수공H" xfId="709"/>
    <cellStyle name="백_02-배수공_02-배수공_배수공H_노임단가" xfId="710"/>
    <cellStyle name="백_02-배수공_02-배수공_배수공H_통영기초#11-97-1" xfId="711"/>
    <cellStyle name="백_02-배수공_02-배수공_배수공H_통영기초#11-97-1_평택#18,19건축대비공사(48개월)" xfId="712"/>
    <cellStyle name="백_02-배수공_02-배수공_배수공H_통영기초#11-97-1_평택#18,19건축대비공사(48개월)-단가수정" xfId="713"/>
    <cellStyle name="백_02-배수공_02-배수공_배수공H_통영기초#11-rev1" xfId="714"/>
    <cellStyle name="백_02-배수공_02-배수공_배수공H_통영기초#11-rev1_노임단가" xfId="715"/>
    <cellStyle name="백_02-배수공_02-배수공_배수공H_통영기초#11-rev1_통합내역서" xfId="716"/>
    <cellStyle name="백_02-배수공_02-배수공_배수공H_통영기초#11-rev1_통합내역서_평택#18,19건축대비공사(48개월)" xfId="717"/>
    <cellStyle name="백_02-배수공_02-배수공_배수공H_통영기초#11-rev1_통합내역서_평택#18,19건축대비공사(48개월)-단가수정" xfId="718"/>
    <cellStyle name="백_02-배수공_02-배수공_배수공H_통영기초#11-rev1_평택#18,19건축대비공사(48개월)" xfId="719"/>
    <cellStyle name="백_02-배수공_02-배수공_배수공H_통영기초#11-rev1_평택#18,19건축대비공사(48개월)-단가수정" xfId="720"/>
    <cellStyle name="백_02-배수공_02-배수공_배수공H_통영기초#11-rev1_평택15-17본체내역서_rev5" xfId="721"/>
    <cellStyle name="백_02-배수공_02-배수공_배수공H_통합내역서" xfId="722"/>
    <cellStyle name="백_02-배수공_02-배수공_배수공H_평택#18,19건축대비공사(48개월)" xfId="723"/>
    <cellStyle name="백_02-배수공_02-배수공_배수공H_평택#18,19건축대비공사(48개월)-단가수정" xfId="724"/>
    <cellStyle name="백_02-배수공_02-배수공_배수공H_평택15-17본체내역서_rev5" xfId="725"/>
    <cellStyle name="백_02-배수공_02-배수공_통영기초#11-97-1" xfId="726"/>
    <cellStyle name="백_02-배수공_02-배수공_통영기초#11-97-1_평택#18,19건축대비공사(48개월)" xfId="727"/>
    <cellStyle name="백_02-배수공_02-배수공_통영기초#11-97-1_평택#18,19건축대비공사(48개월)-단가수정" xfId="728"/>
    <cellStyle name="백_02-배수공_02-배수공_통영기초#11-rev1" xfId="729"/>
    <cellStyle name="백_02-배수공_02-배수공_통영기초#11-rev1_노임단가" xfId="730"/>
    <cellStyle name="백_02-배수공_02-배수공_통영기초#11-rev1_통합내역서" xfId="731"/>
    <cellStyle name="백_02-배수공_02-배수공_통영기초#11-rev1_통합내역서_평택#18,19건축대비공사(48개월)" xfId="732"/>
    <cellStyle name="백_02-배수공_02-배수공_통영기초#11-rev1_통합내역서_평택#18,19건축대비공사(48개월)-단가수정" xfId="733"/>
    <cellStyle name="백_02-배수공_02-배수공_통영기초#11-rev1_평택#18,19건축대비공사(48개월)" xfId="734"/>
    <cellStyle name="백_02-배수공_02-배수공_통영기초#11-rev1_평택#18,19건축대비공사(48개월)-단가수정" xfId="735"/>
    <cellStyle name="백_02-배수공_02-배수공_통영기초#11-rev1_평택15-17본체내역서_rev5" xfId="736"/>
    <cellStyle name="백_02-배수공_02-배수공_통합내역서" xfId="737"/>
    <cellStyle name="백_02-배수공_02-배수공_평택#18,19건축대비공사(48개월)" xfId="738"/>
    <cellStyle name="백_02-배수공_02-배수공_평택#18,19건축대비공사(48개월)-단가수정" xfId="739"/>
    <cellStyle name="백_02-배수공_02-배수공_평택15-17본체내역서_rev5" xfId="740"/>
    <cellStyle name="백_02-배수공_노임단가" xfId="741"/>
    <cellStyle name="백_02-배수공_배수공H" xfId="742"/>
    <cellStyle name="백_02-배수공_배수공H_노임단가" xfId="743"/>
    <cellStyle name="백_02-배수공_배수공H_통영기초#11-97-1" xfId="744"/>
    <cellStyle name="백_02-배수공_배수공H_통영기초#11-97-1_평택#18,19건축대비공사(48개월)" xfId="745"/>
    <cellStyle name="백_02-배수공_배수공H_통영기초#11-97-1_평택#18,19건축대비공사(48개월)-단가수정" xfId="746"/>
    <cellStyle name="백_02-배수공_배수공H_통영기초#11-rev1" xfId="747"/>
    <cellStyle name="백_02-배수공_배수공H_통영기초#11-rev1_노임단가" xfId="748"/>
    <cellStyle name="백_02-배수공_배수공H_통영기초#11-rev1_통합내역서" xfId="749"/>
    <cellStyle name="백_02-배수공_배수공H_통영기초#11-rev1_통합내역서_평택#18,19건축대비공사(48개월)" xfId="750"/>
    <cellStyle name="백_02-배수공_배수공H_통영기초#11-rev1_통합내역서_평택#18,19건축대비공사(48개월)-단가수정" xfId="751"/>
    <cellStyle name="백_02-배수공_배수공H_통영기초#11-rev1_평택#18,19건축대비공사(48개월)" xfId="752"/>
    <cellStyle name="백_02-배수공_배수공H_통영기초#11-rev1_평택#18,19건축대비공사(48개월)-단가수정" xfId="753"/>
    <cellStyle name="백_02-배수공_배수공H_통영기초#11-rev1_평택15-17본체내역서_rev5" xfId="754"/>
    <cellStyle name="백_02-배수공_배수공H_통합내역서" xfId="755"/>
    <cellStyle name="백_02-배수공_배수공H_평택#18,19건축대비공사(48개월)" xfId="756"/>
    <cellStyle name="백_02-배수공_배수공H_평택#18,19건축대비공사(48개월)-단가수정" xfId="757"/>
    <cellStyle name="백_02-배수공_배수공H_평택15-17본체내역서_rev5" xfId="758"/>
    <cellStyle name="백_02-배수공_통영기초#11-97-1" xfId="759"/>
    <cellStyle name="백_02-배수공_통영기초#11-97-1_평택#18,19건축대비공사(48개월)" xfId="760"/>
    <cellStyle name="백_02-배수공_통영기초#11-97-1_평택#18,19건축대비공사(48개월)-단가수정" xfId="761"/>
    <cellStyle name="백_02-배수공_통영기초#11-rev1" xfId="762"/>
    <cellStyle name="백_02-배수공_통영기초#11-rev1_노임단가" xfId="763"/>
    <cellStyle name="백_02-배수공_통영기초#11-rev1_통합내역서" xfId="764"/>
    <cellStyle name="백_02-배수공_통영기초#11-rev1_통합내역서_평택#18,19건축대비공사(48개월)" xfId="765"/>
    <cellStyle name="백_02-배수공_통영기초#11-rev1_통합내역서_평택#18,19건축대비공사(48개월)-단가수정" xfId="766"/>
    <cellStyle name="백_02-배수공_통영기초#11-rev1_평택#18,19건축대비공사(48개월)" xfId="767"/>
    <cellStyle name="백_02-배수공_통영기초#11-rev1_평택#18,19건축대비공사(48개월)-단가수정" xfId="768"/>
    <cellStyle name="백_02-배수공_통영기초#11-rev1_평택15-17본체내역서_rev5" xfId="769"/>
    <cellStyle name="백_02-배수공_통합내역서" xfId="770"/>
    <cellStyle name="백_02-배수공_평택#18,19건축대비공사(48개월)" xfId="771"/>
    <cellStyle name="백_02-배수공_평택#18,19건축대비공사(48개월)-단가수정" xfId="772"/>
    <cellStyle name="백_02-배수공_평택15-17본체내역서_rev5" xfId="773"/>
    <cellStyle name="백_04-포장공_02-배수공" xfId="774"/>
    <cellStyle name="백_04-포장공_02-배수공_노임단가" xfId="775"/>
    <cellStyle name="백_04-포장공_02-배수공_배수공H" xfId="776"/>
    <cellStyle name="백_04-포장공_02-배수공_배수공H_노임단가" xfId="777"/>
    <cellStyle name="백_04-포장공_02-배수공_배수공H_통영기초#11-97-1" xfId="778"/>
    <cellStyle name="백_04-포장공_02-배수공_배수공H_통영기초#11-97-1_평택#18,19건축대비공사(48개월)" xfId="779"/>
    <cellStyle name="백_04-포장공_02-배수공_배수공H_통영기초#11-97-1_평택#18,19건축대비공사(48개월)-단가수정" xfId="780"/>
    <cellStyle name="백_04-포장공_02-배수공_배수공H_통영기초#11-rev1" xfId="781"/>
    <cellStyle name="백_04-포장공_02-배수공_배수공H_통영기초#11-rev1_노임단가" xfId="782"/>
    <cellStyle name="백_04-포장공_02-배수공_배수공H_통영기초#11-rev1_통합내역서" xfId="783"/>
    <cellStyle name="백_04-포장공_02-배수공_배수공H_통영기초#11-rev1_통합내역서_평택#18,19건축대비공사(48개월)" xfId="784"/>
    <cellStyle name="백_04-포장공_02-배수공_배수공H_통영기초#11-rev1_통합내역서_평택#18,19건축대비공사(48개월)-단가수정" xfId="785"/>
    <cellStyle name="백_04-포장공_02-배수공_배수공H_통영기초#11-rev1_평택#18,19건축대비공사(48개월)" xfId="786"/>
    <cellStyle name="백_04-포장공_02-배수공_배수공H_통영기초#11-rev1_평택#18,19건축대비공사(48개월)-단가수정" xfId="787"/>
    <cellStyle name="백_04-포장공_02-배수공_배수공H_통영기초#11-rev1_평택15-17본체내역서_rev5" xfId="788"/>
    <cellStyle name="백_04-포장공_02-배수공_배수공H_통합내역서" xfId="789"/>
    <cellStyle name="백_04-포장공_02-배수공_배수공H_평택#18,19건축대비공사(48개월)" xfId="790"/>
    <cellStyle name="백_04-포장공_02-배수공_배수공H_평택#18,19건축대비공사(48개월)-단가수정" xfId="791"/>
    <cellStyle name="백_04-포장공_02-배수공_배수공H_평택15-17본체내역서_rev5" xfId="792"/>
    <cellStyle name="백_04-포장공_02-배수공_통영기초#11-97-1" xfId="793"/>
    <cellStyle name="백_04-포장공_02-배수공_통영기초#11-97-1_평택#18,19건축대비공사(48개월)" xfId="794"/>
    <cellStyle name="백_04-포장공_02-배수공_통영기초#11-97-1_평택#18,19건축대비공사(48개월)-단가수정" xfId="795"/>
    <cellStyle name="백_04-포장공_02-배수공_통영기초#11-rev1" xfId="796"/>
    <cellStyle name="백_04-포장공_02-배수공_통영기초#11-rev1_노임단가" xfId="797"/>
    <cellStyle name="백_04-포장공_02-배수공_통영기초#11-rev1_통합내역서" xfId="798"/>
    <cellStyle name="백_04-포장공_02-배수공_통영기초#11-rev1_통합내역서_평택#18,19건축대비공사(48개월)" xfId="799"/>
    <cellStyle name="백_04-포장공_02-배수공_통영기초#11-rev1_통합내역서_평택#18,19건축대비공사(48개월)-단가수정" xfId="800"/>
    <cellStyle name="백_04-포장공_02-배수공_통영기초#11-rev1_평택#18,19건축대비공사(48개월)" xfId="801"/>
    <cellStyle name="백_04-포장공_02-배수공_통영기초#11-rev1_평택#18,19건축대비공사(48개월)-단가수정" xfId="802"/>
    <cellStyle name="백_04-포장공_02-배수공_통영기초#11-rev1_평택15-17본체내역서_rev5" xfId="803"/>
    <cellStyle name="백_04-포장공_02-배수공_통합내역서" xfId="804"/>
    <cellStyle name="백_04-포장공_02-배수공_평택#18,19건축대비공사(48개월)" xfId="805"/>
    <cellStyle name="백_04-포장공_02-배수공_평택#18,19건축대비공사(48개월)-단가수정" xfId="806"/>
    <cellStyle name="백_04-포장공_02-배수공_평택15-17본체내역서_rev5" xfId="807"/>
    <cellStyle name="백_06-부대공_02-배수공" xfId="808"/>
    <cellStyle name="백_06-부대공_02-배수공_노임단가" xfId="809"/>
    <cellStyle name="백_06-부대공_02-배수공_배수공H" xfId="810"/>
    <cellStyle name="백_06-부대공_02-배수공_배수공H_노임단가" xfId="811"/>
    <cellStyle name="백_06-부대공_02-배수공_배수공H_통영기초#11-97-1" xfId="812"/>
    <cellStyle name="백_06-부대공_02-배수공_배수공H_통영기초#11-97-1_평택#18,19건축대비공사(48개월)" xfId="813"/>
    <cellStyle name="백_06-부대공_02-배수공_배수공H_통영기초#11-97-1_평택#18,19건축대비공사(48개월)-단가수정" xfId="814"/>
    <cellStyle name="백_06-부대공_02-배수공_배수공H_통영기초#11-rev1" xfId="815"/>
    <cellStyle name="백_06-부대공_02-배수공_배수공H_통영기초#11-rev1_노임단가" xfId="816"/>
    <cellStyle name="백_06-부대공_02-배수공_배수공H_통영기초#11-rev1_통합내역서" xfId="817"/>
    <cellStyle name="백_06-부대공_02-배수공_배수공H_통영기초#11-rev1_통합내역서_평택#18,19건축대비공사(48개월)" xfId="818"/>
    <cellStyle name="백_06-부대공_02-배수공_배수공H_통영기초#11-rev1_통합내역서_평택#18,19건축대비공사(48개월)-단가수정" xfId="819"/>
    <cellStyle name="백_06-부대공_02-배수공_배수공H_통영기초#11-rev1_평택#18,19건축대비공사(48개월)" xfId="820"/>
    <cellStyle name="백_06-부대공_02-배수공_배수공H_통영기초#11-rev1_평택#18,19건축대비공사(48개월)-단가수정" xfId="821"/>
    <cellStyle name="백_06-부대공_02-배수공_배수공H_통영기초#11-rev1_평택15-17본체내역서_rev5" xfId="822"/>
    <cellStyle name="백_06-부대공_02-배수공_배수공H_통합내역서" xfId="823"/>
    <cellStyle name="백_06-부대공_02-배수공_배수공H_평택#18,19건축대비공사(48개월)" xfId="824"/>
    <cellStyle name="백_06-부대공_02-배수공_배수공H_평택#18,19건축대비공사(48개월)-단가수정" xfId="825"/>
    <cellStyle name="백_06-부대공_02-배수공_배수공H_평택15-17본체내역서_rev5" xfId="826"/>
    <cellStyle name="백_06-부대공_02-배수공_통영기초#11-97-1" xfId="827"/>
    <cellStyle name="백_06-부대공_02-배수공_통영기초#11-97-1_평택#18,19건축대비공사(48개월)" xfId="828"/>
    <cellStyle name="백_06-부대공_02-배수공_통영기초#11-97-1_평택#18,19건축대비공사(48개월)-단가수정" xfId="829"/>
    <cellStyle name="백_06-부대공_02-배수공_통영기초#11-rev1" xfId="830"/>
    <cellStyle name="백_06-부대공_02-배수공_통영기초#11-rev1_노임단가" xfId="831"/>
    <cellStyle name="백_06-부대공_02-배수공_통영기초#11-rev1_통합내역서" xfId="832"/>
    <cellStyle name="백_06-부대공_02-배수공_통영기초#11-rev1_통합내역서_평택#18,19건축대비공사(48개월)" xfId="833"/>
    <cellStyle name="백_06-부대공_02-배수공_통영기초#11-rev1_통합내역서_평택#18,19건축대비공사(48개월)-단가수정" xfId="834"/>
    <cellStyle name="백_06-부대공_02-배수공_통영기초#11-rev1_평택#18,19건축대비공사(48개월)" xfId="835"/>
    <cellStyle name="백_06-부대공_02-배수공_통영기초#11-rev1_평택#18,19건축대비공사(48개월)-단가수정" xfId="836"/>
    <cellStyle name="백_06-부대공_02-배수공_통영기초#11-rev1_평택15-17본체내역서_rev5" xfId="837"/>
    <cellStyle name="백_06-부대공_02-배수공_통합내역서" xfId="838"/>
    <cellStyle name="백_06-부대공_02-배수공_평택#18,19건축대비공사(48개월)" xfId="839"/>
    <cellStyle name="백_06-부대공_02-배수공_평택#18,19건축대비공사(48개월)-단가수정" xfId="840"/>
    <cellStyle name="백_06-부대공_02-배수공_평택15-17본체내역서_rev5" xfId="841"/>
    <cellStyle name="백_수량산출서(수정)_01-토공_02-배수공" xfId="842"/>
    <cellStyle name="백_수량산출서(수정)_01-토공_02-배수공_노임단가" xfId="843"/>
    <cellStyle name="백_수량산출서(수정)_01-토공_02-배수공_배수공H" xfId="844"/>
    <cellStyle name="백_수량산출서(수정)_01-토공_02-배수공_배수공H_노임단가" xfId="845"/>
    <cellStyle name="백_수량산출서(수정)_01-토공_02-배수공_배수공H_통영기초#11-97-1" xfId="846"/>
    <cellStyle name="백_수량산출서(수정)_01-토공_02-배수공_배수공H_통영기초#11-97-1_평택#18,19건축대비공사(48개월)" xfId="847"/>
    <cellStyle name="백_수량산출서(수정)_01-토공_02-배수공_배수공H_통영기초#11-97-1_평택#18,19건축대비공사(48개월)-단가수정" xfId="848"/>
    <cellStyle name="백_수량산출서(수정)_01-토공_02-배수공_배수공H_통영기초#11-rev1" xfId="849"/>
    <cellStyle name="백_수량산출서(수정)_01-토공_02-배수공_배수공H_통영기초#11-rev1_노임단가" xfId="850"/>
    <cellStyle name="백_수량산출서(수정)_01-토공_02-배수공_배수공H_통영기초#11-rev1_통합내역서" xfId="851"/>
    <cellStyle name="백_수량산출서(수정)_01-토공_02-배수공_배수공H_통영기초#11-rev1_통합내역서_평택#18,19건축대비공사(48개월)" xfId="852"/>
    <cellStyle name="백_수량산출서(수정)_01-토공_02-배수공_배수공H_통영기초#11-rev1_통합내역서_평택#18,19건축대비공사(48개월)-단가수정" xfId="853"/>
    <cellStyle name="백_수량산출서(수정)_01-토공_02-배수공_배수공H_통영기초#11-rev1_평택#18,19건축대비공사(48개월)" xfId="854"/>
    <cellStyle name="백_수량산출서(수정)_01-토공_02-배수공_배수공H_통영기초#11-rev1_평택#18,19건축대비공사(48개월)-단가수정" xfId="855"/>
    <cellStyle name="백_수량산출서(수정)_01-토공_02-배수공_배수공H_통영기초#11-rev1_평택15-17본체내역서_rev5" xfId="856"/>
    <cellStyle name="백_수량산출서(수정)_01-토공_02-배수공_배수공H_통합내역서" xfId="857"/>
    <cellStyle name="백_수량산출서(수정)_01-토공_02-배수공_배수공H_평택#18,19건축대비공사(48개월)" xfId="858"/>
    <cellStyle name="백_수량산출서(수정)_01-토공_02-배수공_배수공H_평택#18,19건축대비공사(48개월)-단가수정" xfId="859"/>
    <cellStyle name="백_수량산출서(수정)_01-토공_02-배수공_배수공H_평택15-17본체내역서_rev5" xfId="860"/>
    <cellStyle name="백_수량산출서(수정)_01-토공_02-배수공_통영기초#11-97-1" xfId="861"/>
    <cellStyle name="백_수량산출서(수정)_01-토공_02-배수공_통영기초#11-97-1_평택#18,19건축대비공사(48개월)" xfId="862"/>
    <cellStyle name="백_수량산출서(수정)_01-토공_02-배수공_통영기초#11-97-1_평택#18,19건축대비공사(48개월)-단가수정" xfId="863"/>
    <cellStyle name="백_수량산출서(수정)_01-토공_02-배수공_통영기초#11-rev1" xfId="864"/>
    <cellStyle name="백_수량산출서(수정)_01-토공_02-배수공_통영기초#11-rev1_노임단가" xfId="865"/>
    <cellStyle name="백_수량산출서(수정)_01-토공_02-배수공_통영기초#11-rev1_통합내역서" xfId="866"/>
    <cellStyle name="백_수량산출서(수정)_01-토공_02-배수공_통영기초#11-rev1_통합내역서_평택#18,19건축대비공사(48개월)" xfId="867"/>
    <cellStyle name="백_수량산출서(수정)_01-토공_02-배수공_통영기초#11-rev1_통합내역서_평택#18,19건축대비공사(48개월)-단가수정" xfId="868"/>
    <cellStyle name="백_수량산출서(수정)_01-토공_02-배수공_통영기초#11-rev1_평택#18,19건축대비공사(48개월)" xfId="869"/>
    <cellStyle name="백_수량산출서(수정)_01-토공_02-배수공_통영기초#11-rev1_평택#18,19건축대비공사(48개월)-단가수정" xfId="870"/>
    <cellStyle name="백_수량산출서(수정)_01-토공_02-배수공_통영기초#11-rev1_평택15-17본체내역서_rev5" xfId="871"/>
    <cellStyle name="백_수량산출서(수정)_01-토공_02-배수공_통합내역서" xfId="872"/>
    <cellStyle name="백_수량산출서(수정)_01-토공_02-배수공_평택#18,19건축대비공사(48개월)" xfId="873"/>
    <cellStyle name="백_수량산출서(수정)_01-토공_02-배수공_평택#18,19건축대비공사(48개월)-단가수정" xfId="874"/>
    <cellStyle name="백_수량산출서(수정)_01-토공_02-배수공_평택15-17본체내역서_rev5" xfId="875"/>
    <cellStyle name="백_수량산출서(수정)_02-배수공" xfId="876"/>
    <cellStyle name="백_수량산출서(수정)_02-배수공_02-배수공" xfId="877"/>
    <cellStyle name="백_수량산출서(수정)_02-배수공_02-배수공_노임단가" xfId="878"/>
    <cellStyle name="백_수량산출서(수정)_02-배수공_02-배수공_배수공H" xfId="879"/>
    <cellStyle name="백_수량산출서(수정)_02-배수공_02-배수공_배수공H_노임단가" xfId="880"/>
    <cellStyle name="백_수량산출서(수정)_02-배수공_02-배수공_배수공H_통영기초#11-97-1" xfId="881"/>
    <cellStyle name="백_수량산출서(수정)_02-배수공_02-배수공_배수공H_통영기초#11-97-1_평택#18,19건축대비공사(48개월)" xfId="882"/>
    <cellStyle name="백_수량산출서(수정)_02-배수공_02-배수공_배수공H_통영기초#11-97-1_평택#18,19건축대비공사(48개월)-단가수정" xfId="883"/>
    <cellStyle name="백_수량산출서(수정)_02-배수공_02-배수공_배수공H_통영기초#11-rev1" xfId="884"/>
    <cellStyle name="백_수량산출서(수정)_02-배수공_02-배수공_배수공H_통영기초#11-rev1_노임단가" xfId="885"/>
    <cellStyle name="백_수량산출서(수정)_02-배수공_02-배수공_배수공H_통영기초#11-rev1_통합내역서" xfId="886"/>
    <cellStyle name="백_수량산출서(수정)_02-배수공_02-배수공_배수공H_통영기초#11-rev1_통합내역서_평택#18,19건축대비공사(48개월)" xfId="887"/>
    <cellStyle name="백_수량산출서(수정)_02-배수공_02-배수공_배수공H_통영기초#11-rev1_통합내역서_평택#18,19건축대비공사(48개월)-단가수정" xfId="888"/>
    <cellStyle name="백_수량산출서(수정)_02-배수공_02-배수공_배수공H_통영기초#11-rev1_평택#18,19건축대비공사(48개월)" xfId="889"/>
    <cellStyle name="백_수량산출서(수정)_02-배수공_02-배수공_배수공H_통영기초#11-rev1_평택#18,19건축대비공사(48개월)-단가수정" xfId="890"/>
    <cellStyle name="백_수량산출서(수정)_02-배수공_02-배수공_배수공H_통영기초#11-rev1_평택15-17본체내역서_rev5" xfId="891"/>
    <cellStyle name="백_수량산출서(수정)_02-배수공_02-배수공_배수공H_통합내역서" xfId="892"/>
    <cellStyle name="백_수량산출서(수정)_02-배수공_02-배수공_배수공H_평택#18,19건축대비공사(48개월)" xfId="893"/>
    <cellStyle name="백_수량산출서(수정)_02-배수공_02-배수공_배수공H_평택#18,19건축대비공사(48개월)-단가수정" xfId="894"/>
    <cellStyle name="백_수량산출서(수정)_02-배수공_02-배수공_배수공H_평택15-17본체내역서_rev5" xfId="895"/>
    <cellStyle name="백_수량산출서(수정)_02-배수공_02-배수공_통영기초#11-97-1" xfId="896"/>
    <cellStyle name="백_수량산출서(수정)_02-배수공_02-배수공_통영기초#11-97-1_평택#18,19건축대비공사(48개월)" xfId="897"/>
    <cellStyle name="백_수량산출서(수정)_02-배수공_02-배수공_통영기초#11-97-1_평택#18,19건축대비공사(48개월)-단가수정" xfId="898"/>
    <cellStyle name="백_수량산출서(수정)_02-배수공_02-배수공_통영기초#11-rev1" xfId="899"/>
    <cellStyle name="백_수량산출서(수정)_02-배수공_02-배수공_통영기초#11-rev1_노임단가" xfId="900"/>
    <cellStyle name="백_수량산출서(수정)_02-배수공_02-배수공_통영기초#11-rev1_통합내역서" xfId="901"/>
    <cellStyle name="백_수량산출서(수정)_02-배수공_02-배수공_통영기초#11-rev1_통합내역서_평택#18,19건축대비공사(48개월)" xfId="902"/>
    <cellStyle name="백_수량산출서(수정)_02-배수공_02-배수공_통영기초#11-rev1_통합내역서_평택#18,19건축대비공사(48개월)-단가수정" xfId="903"/>
    <cellStyle name="백_수량산출서(수정)_02-배수공_02-배수공_통영기초#11-rev1_평택#18,19건축대비공사(48개월)" xfId="904"/>
    <cellStyle name="백_수량산출서(수정)_02-배수공_02-배수공_통영기초#11-rev1_평택#18,19건축대비공사(48개월)-단가수정" xfId="905"/>
    <cellStyle name="백_수량산출서(수정)_02-배수공_02-배수공_통영기초#11-rev1_평택15-17본체내역서_rev5" xfId="906"/>
    <cellStyle name="백_수량산출서(수정)_02-배수공_02-배수공_통합내역서" xfId="907"/>
    <cellStyle name="백_수량산출서(수정)_02-배수공_02-배수공_평택#18,19건축대비공사(48개월)" xfId="908"/>
    <cellStyle name="백_수량산출서(수정)_02-배수공_02-배수공_평택#18,19건축대비공사(48개월)-단가수정" xfId="909"/>
    <cellStyle name="백_수량산출서(수정)_02-배수공_02-배수공_평택15-17본체내역서_rev5" xfId="910"/>
    <cellStyle name="백_수량산출서(수정)_02-배수공_노임단가" xfId="911"/>
    <cellStyle name="백_수량산출서(수정)_02-배수공_배수공H" xfId="912"/>
    <cellStyle name="백_수량산출서(수정)_02-배수공_배수공H_노임단가" xfId="913"/>
    <cellStyle name="백_수량산출서(수정)_02-배수공_배수공H_통영기초#11-97-1" xfId="914"/>
    <cellStyle name="백_수량산출서(수정)_02-배수공_배수공H_통영기초#11-97-1_평택#18,19건축대비공사(48개월)" xfId="915"/>
    <cellStyle name="백_수량산출서(수정)_02-배수공_배수공H_통영기초#11-97-1_평택#18,19건축대비공사(48개월)-단가수정" xfId="916"/>
    <cellStyle name="백_수량산출서(수정)_02-배수공_배수공H_통영기초#11-rev1" xfId="917"/>
    <cellStyle name="백_수량산출서(수정)_02-배수공_배수공H_통영기초#11-rev1_노임단가" xfId="918"/>
    <cellStyle name="백_수량산출서(수정)_02-배수공_배수공H_통영기초#11-rev1_통합내역서" xfId="919"/>
    <cellStyle name="백_수량산출서(수정)_02-배수공_배수공H_통영기초#11-rev1_통합내역서_평택#18,19건축대비공사(48개월)" xfId="920"/>
    <cellStyle name="백_수량산출서(수정)_02-배수공_배수공H_통영기초#11-rev1_통합내역서_평택#18,19건축대비공사(48개월)-단가수정" xfId="921"/>
    <cellStyle name="백_수량산출서(수정)_02-배수공_배수공H_통영기초#11-rev1_평택#18,19건축대비공사(48개월)" xfId="922"/>
    <cellStyle name="백_수량산출서(수정)_02-배수공_배수공H_통영기초#11-rev1_평택#18,19건축대비공사(48개월)-단가수정" xfId="923"/>
    <cellStyle name="백_수량산출서(수정)_02-배수공_배수공H_통영기초#11-rev1_평택15-17본체내역서_rev5" xfId="924"/>
    <cellStyle name="백_수량산출서(수정)_02-배수공_배수공H_통합내역서" xfId="925"/>
    <cellStyle name="백_수량산출서(수정)_02-배수공_배수공H_평택#18,19건축대비공사(48개월)" xfId="926"/>
    <cellStyle name="백_수량산출서(수정)_02-배수공_배수공H_평택#18,19건축대비공사(48개월)-단가수정" xfId="927"/>
    <cellStyle name="백_수량산출서(수정)_02-배수공_배수공H_평택15-17본체내역서_rev5" xfId="928"/>
    <cellStyle name="백_수량산출서(수정)_02-배수공_통영기초#11-97-1" xfId="929"/>
    <cellStyle name="백_수량산출서(수정)_02-배수공_통영기초#11-97-1_평택#18,19건축대비공사(48개월)" xfId="930"/>
    <cellStyle name="백_수량산출서(수정)_02-배수공_통영기초#11-97-1_평택#18,19건축대비공사(48개월)-단가수정" xfId="931"/>
    <cellStyle name="백_수량산출서(수정)_02-배수공_통영기초#11-rev1" xfId="932"/>
    <cellStyle name="백_수량산출서(수정)_02-배수공_통영기초#11-rev1_노임단가" xfId="933"/>
    <cellStyle name="백_수량산출서(수정)_02-배수공_통영기초#11-rev1_통합내역서" xfId="934"/>
    <cellStyle name="백_수량산출서(수정)_02-배수공_통영기초#11-rev1_통합내역서_평택#18,19건축대비공사(48개월)" xfId="935"/>
    <cellStyle name="백_수량산출서(수정)_02-배수공_통영기초#11-rev1_통합내역서_평택#18,19건축대비공사(48개월)-단가수정" xfId="936"/>
    <cellStyle name="백_수량산출서(수정)_02-배수공_통영기초#11-rev1_평택#18,19건축대비공사(48개월)" xfId="937"/>
    <cellStyle name="백_수량산출서(수정)_02-배수공_통영기초#11-rev1_평택#18,19건축대비공사(48개월)-단가수정" xfId="938"/>
    <cellStyle name="백_수량산출서(수정)_02-배수공_통영기초#11-rev1_평택15-17본체내역서_rev5" xfId="939"/>
    <cellStyle name="백_수량산출서(수정)_02-배수공_통합내역서" xfId="940"/>
    <cellStyle name="백_수량산출서(수정)_02-배수공_평택#18,19건축대비공사(48개월)" xfId="941"/>
    <cellStyle name="백_수량산출서(수정)_02-배수공_평택#18,19건축대비공사(48개월)-단가수정" xfId="942"/>
    <cellStyle name="백_수량산출서(수정)_02-배수공_평택15-17본체내역서_rev5" xfId="943"/>
    <cellStyle name="백_수량산출서(수정)_04-포장공_02-배수공" xfId="944"/>
    <cellStyle name="백_수량산출서(수정)_04-포장공_02-배수공_노임단가" xfId="945"/>
    <cellStyle name="백_수량산출서(수정)_04-포장공_02-배수공_배수공H" xfId="946"/>
    <cellStyle name="백_수량산출서(수정)_04-포장공_02-배수공_배수공H_노임단가" xfId="947"/>
    <cellStyle name="백_수량산출서(수정)_04-포장공_02-배수공_배수공H_통영기초#11-97-1" xfId="948"/>
    <cellStyle name="백_수량산출서(수정)_04-포장공_02-배수공_배수공H_통영기초#11-97-1_평택#18,19건축대비공사(48개월)" xfId="949"/>
    <cellStyle name="백_수량산출서(수정)_04-포장공_02-배수공_배수공H_통영기초#11-97-1_평택#18,19건축대비공사(48개월)-단가수정" xfId="950"/>
    <cellStyle name="백_수량산출서(수정)_04-포장공_02-배수공_배수공H_통영기초#11-rev1" xfId="951"/>
    <cellStyle name="백_수량산출서(수정)_04-포장공_02-배수공_배수공H_통영기초#11-rev1_노임단가" xfId="952"/>
    <cellStyle name="백_수량산출서(수정)_04-포장공_02-배수공_배수공H_통영기초#11-rev1_통합내역서" xfId="953"/>
    <cellStyle name="백_수량산출서(수정)_04-포장공_02-배수공_배수공H_통영기초#11-rev1_통합내역서_평택#18,19건축대비공사(48개월)" xfId="954"/>
    <cellStyle name="백_수량산출서(수정)_04-포장공_02-배수공_배수공H_통영기초#11-rev1_통합내역서_평택#18,19건축대비공사(48개월)-단가수정" xfId="955"/>
    <cellStyle name="백_수량산출서(수정)_04-포장공_02-배수공_배수공H_통영기초#11-rev1_평택#18,19건축대비공사(48개월)" xfId="956"/>
    <cellStyle name="백_수량산출서(수정)_04-포장공_02-배수공_배수공H_통영기초#11-rev1_평택#18,19건축대비공사(48개월)-단가수정" xfId="957"/>
    <cellStyle name="백_수량산출서(수정)_04-포장공_02-배수공_배수공H_통영기초#11-rev1_평택15-17본체내역서_rev5" xfId="958"/>
    <cellStyle name="백_수량산출서(수정)_04-포장공_02-배수공_배수공H_통합내역서" xfId="959"/>
    <cellStyle name="백_수량산출서(수정)_04-포장공_02-배수공_배수공H_평택#18,19건축대비공사(48개월)" xfId="960"/>
    <cellStyle name="백_수량산출서(수정)_04-포장공_02-배수공_배수공H_평택#18,19건축대비공사(48개월)-단가수정" xfId="961"/>
    <cellStyle name="백_수량산출서(수정)_04-포장공_02-배수공_배수공H_평택15-17본체내역서_rev5" xfId="962"/>
    <cellStyle name="백_수량산출서(수정)_04-포장공_02-배수공_통영기초#11-97-1" xfId="963"/>
    <cellStyle name="백_수량산출서(수정)_04-포장공_02-배수공_통영기초#11-97-1_평택#18,19건축대비공사(48개월)" xfId="964"/>
    <cellStyle name="백_수량산출서(수정)_04-포장공_02-배수공_통영기초#11-97-1_평택#18,19건축대비공사(48개월)-단가수정" xfId="965"/>
    <cellStyle name="백_수량산출서(수정)_04-포장공_02-배수공_통영기초#11-rev1" xfId="966"/>
    <cellStyle name="백_수량산출서(수정)_04-포장공_02-배수공_통영기초#11-rev1_노임단가" xfId="967"/>
    <cellStyle name="백_수량산출서(수정)_04-포장공_02-배수공_통영기초#11-rev1_통합내역서" xfId="968"/>
    <cellStyle name="백_수량산출서(수정)_04-포장공_02-배수공_통영기초#11-rev1_통합내역서_평택#18,19건축대비공사(48개월)" xfId="969"/>
    <cellStyle name="백_수량산출서(수정)_04-포장공_02-배수공_통영기초#11-rev1_통합내역서_평택#18,19건축대비공사(48개월)-단가수정" xfId="970"/>
    <cellStyle name="백_수량산출서(수정)_04-포장공_02-배수공_통영기초#11-rev1_평택#18,19건축대비공사(48개월)" xfId="971"/>
    <cellStyle name="백_수량산출서(수정)_04-포장공_02-배수공_통영기초#11-rev1_평택#18,19건축대비공사(48개월)-단가수정" xfId="972"/>
    <cellStyle name="백_수량산출서(수정)_04-포장공_02-배수공_통영기초#11-rev1_평택15-17본체내역서_rev5" xfId="973"/>
    <cellStyle name="백_수량산출서(수정)_04-포장공_02-배수공_통합내역서" xfId="974"/>
    <cellStyle name="백_수량산출서(수정)_04-포장공_02-배수공_평택#18,19건축대비공사(48개월)" xfId="975"/>
    <cellStyle name="백_수량산출서(수정)_04-포장공_02-배수공_평택#18,19건축대비공사(48개월)-단가수정" xfId="976"/>
    <cellStyle name="백_수량산출서(수정)_04-포장공_02-배수공_평택15-17본체내역서_rev5" xfId="977"/>
    <cellStyle name="백_수량산출서(수정)_06-부대공_02-배수공" xfId="978"/>
    <cellStyle name="백_수량산출서(수정)_06-부대공_02-배수공_노임단가" xfId="979"/>
    <cellStyle name="백_수량산출서(수정)_06-부대공_02-배수공_배수공H" xfId="980"/>
    <cellStyle name="백_수량산출서(수정)_06-부대공_02-배수공_배수공H_노임단가" xfId="981"/>
    <cellStyle name="백_수량산출서(수정)_06-부대공_02-배수공_배수공H_통영기초#11-97-1" xfId="982"/>
    <cellStyle name="백_수량산출서(수정)_06-부대공_02-배수공_배수공H_통영기초#11-97-1_평택#18,19건축대비공사(48개월)" xfId="983"/>
    <cellStyle name="백_수량산출서(수정)_06-부대공_02-배수공_배수공H_통영기초#11-97-1_평택#18,19건축대비공사(48개월)-단가수정" xfId="984"/>
    <cellStyle name="백_수량산출서(수정)_06-부대공_02-배수공_배수공H_통영기초#11-rev1" xfId="985"/>
    <cellStyle name="백_수량산출서(수정)_06-부대공_02-배수공_배수공H_통영기초#11-rev1_노임단가" xfId="986"/>
    <cellStyle name="백_수량산출서(수정)_06-부대공_02-배수공_배수공H_통영기초#11-rev1_통합내역서" xfId="987"/>
    <cellStyle name="백_수량산출서(수정)_06-부대공_02-배수공_배수공H_통영기초#11-rev1_통합내역서_평택#18,19건축대비공사(48개월)" xfId="988"/>
    <cellStyle name="백_수량산출서(수정)_06-부대공_02-배수공_배수공H_통영기초#11-rev1_통합내역서_평택#18,19건축대비공사(48개월)-단가수정" xfId="989"/>
    <cellStyle name="백_수량산출서(수정)_06-부대공_02-배수공_배수공H_통영기초#11-rev1_평택#18,19건축대비공사(48개월)" xfId="990"/>
    <cellStyle name="백_수량산출서(수정)_06-부대공_02-배수공_배수공H_통영기초#11-rev1_평택#18,19건축대비공사(48개월)-단가수정" xfId="991"/>
    <cellStyle name="백_수량산출서(수정)_06-부대공_02-배수공_배수공H_통영기초#11-rev1_평택15-17본체내역서_rev5" xfId="992"/>
    <cellStyle name="백_수량산출서(수정)_06-부대공_02-배수공_배수공H_통합내역서" xfId="993"/>
    <cellStyle name="백_수량산출서(수정)_06-부대공_02-배수공_배수공H_평택#18,19건축대비공사(48개월)" xfId="994"/>
    <cellStyle name="백_수량산출서(수정)_06-부대공_02-배수공_배수공H_평택#18,19건축대비공사(48개월)-단가수정" xfId="995"/>
    <cellStyle name="백_수량산출서(수정)_06-부대공_02-배수공_배수공H_평택15-17본체내역서_rev5" xfId="996"/>
    <cellStyle name="백_수량산출서(수정)_06-부대공_02-배수공_통영기초#11-97-1" xfId="997"/>
    <cellStyle name="백_수량산출서(수정)_06-부대공_02-배수공_통영기초#11-97-1_평택#18,19건축대비공사(48개월)" xfId="998"/>
    <cellStyle name="백_수량산출서(수정)_06-부대공_02-배수공_통영기초#11-97-1_평택#18,19건축대비공사(48개월)-단가수정" xfId="999"/>
    <cellStyle name="백_수량산출서(수정)_06-부대공_02-배수공_통영기초#11-rev1" xfId="1000"/>
    <cellStyle name="백_수량산출서(수정)_06-부대공_02-배수공_통영기초#11-rev1_노임단가" xfId="1001"/>
    <cellStyle name="백_수량산출서(수정)_06-부대공_02-배수공_통영기초#11-rev1_통합내역서" xfId="1002"/>
    <cellStyle name="백_수량산출서(수정)_06-부대공_02-배수공_통영기초#11-rev1_통합내역서_평택#18,19건축대비공사(48개월)" xfId="1003"/>
    <cellStyle name="백_수량산출서(수정)_06-부대공_02-배수공_통영기초#11-rev1_통합내역서_평택#18,19건축대비공사(48개월)-단가수정" xfId="1004"/>
    <cellStyle name="백_수량산출서(수정)_06-부대공_02-배수공_통영기초#11-rev1_평택#18,19건축대비공사(48개월)" xfId="1005"/>
    <cellStyle name="백_수량산출서(수정)_06-부대공_02-배수공_통영기초#11-rev1_평택#18,19건축대비공사(48개월)-단가수정" xfId="1006"/>
    <cellStyle name="백_수량산출서(수정)_06-부대공_02-배수공_통영기초#11-rev1_평택15-17본체내역서_rev5" xfId="1007"/>
    <cellStyle name="백_수량산출서(수정)_06-부대공_02-배수공_통합내역서" xfId="1008"/>
    <cellStyle name="백_수량산출서(수정)_06-부대공_02-배수공_평택#18,19건축대비공사(48개월)" xfId="1009"/>
    <cellStyle name="백_수량산출서(수정)_06-부대공_02-배수공_평택#18,19건축대비공사(48개월)-단가수정" xfId="1010"/>
    <cellStyle name="백_수량산출서(수정)_06-부대공_02-배수공_평택15-17본체내역서_rev5" xfId="1011"/>
    <cellStyle name="백분율" xfId="2151" builtinId="5"/>
    <cellStyle name="백분율 [0]" xfId="1012"/>
    <cellStyle name="백분율 [2]" xfId="1013"/>
    <cellStyle name="백분율 2" xfId="1014"/>
    <cellStyle name="백분율 3" xfId="1015"/>
    <cellStyle name="백분율 4" xfId="2153"/>
    <cellStyle name="백분율 5" xfId="2154"/>
    <cellStyle name="백분율［△1］" xfId="1016"/>
    <cellStyle name="백분율［△2］" xfId="1017"/>
    <cellStyle name="뷭?_BOOKSHIP" xfId="1018"/>
    <cellStyle name="선택영역의 가운데로" xfId="1019"/>
    <cellStyle name="숫자(R)" xfId="1020"/>
    <cellStyle name="쉼표 [0]" xfId="2149" builtinId="6"/>
    <cellStyle name="쉼표 [0] 2" xfId="1022"/>
    <cellStyle name="쉼표 [0] 3" xfId="1021"/>
    <cellStyle name="쉼표 [0] 4" xfId="2155"/>
    <cellStyle name="스타일 1" xfId="1023"/>
    <cellStyle name="안건회계법인" xfId="1024"/>
    <cellStyle name="열어본 하이퍼링크" xfId="1025"/>
    <cellStyle name="자리수" xfId="1026"/>
    <cellStyle name="자리수0" xfId="1027"/>
    <cellStyle name="지정되지 않음" xfId="1028"/>
    <cellStyle name="콤_01-토공_02-배수공" xfId="1029"/>
    <cellStyle name="콤_01-토공_02-배수공_노임단가" xfId="1030"/>
    <cellStyle name="콤_01-토공_02-배수공_배수공H" xfId="1031"/>
    <cellStyle name="콤_01-토공_02-배수공_배수공H_노임단가" xfId="1032"/>
    <cellStyle name="콤_01-토공_02-배수공_배수공H_통영기초#11-97-1" xfId="1033"/>
    <cellStyle name="콤_01-토공_02-배수공_배수공H_통영기초#11-97-1_평택#18,19건축대비공사(48개월)" xfId="1034"/>
    <cellStyle name="콤_01-토공_02-배수공_배수공H_통영기초#11-97-1_평택#18,19건축대비공사(48개월)-단가수정" xfId="1035"/>
    <cellStyle name="콤_01-토공_02-배수공_배수공H_통영기초#11-rev1" xfId="1036"/>
    <cellStyle name="콤_01-토공_02-배수공_배수공H_통영기초#11-rev1_노임단가" xfId="1037"/>
    <cellStyle name="콤_01-토공_02-배수공_배수공H_통영기초#11-rev1_통합내역서" xfId="1038"/>
    <cellStyle name="콤_01-토공_02-배수공_배수공H_통영기초#11-rev1_통합내역서_평택#18,19건축대비공사(48개월)" xfId="1039"/>
    <cellStyle name="콤_01-토공_02-배수공_배수공H_통영기초#11-rev1_통합내역서_평택#18,19건축대비공사(48개월)-단가수정" xfId="1040"/>
    <cellStyle name="콤_01-토공_02-배수공_배수공H_통영기초#11-rev1_평택#18,19건축대비공사(48개월)" xfId="1041"/>
    <cellStyle name="콤_01-토공_02-배수공_배수공H_통영기초#11-rev1_평택#18,19건축대비공사(48개월)-단가수정" xfId="1042"/>
    <cellStyle name="콤_01-토공_02-배수공_배수공H_통영기초#11-rev1_평택15-17본체내역서_rev5" xfId="1043"/>
    <cellStyle name="콤_01-토공_02-배수공_배수공H_통합내역서" xfId="1044"/>
    <cellStyle name="콤_01-토공_02-배수공_배수공H_평택#18,19건축대비공사(48개월)" xfId="1045"/>
    <cellStyle name="콤_01-토공_02-배수공_배수공H_평택#18,19건축대비공사(48개월)-단가수정" xfId="1046"/>
    <cellStyle name="콤_01-토공_02-배수공_배수공H_평택15-17본체내역서_rev5" xfId="1047"/>
    <cellStyle name="콤_01-토공_02-배수공_통영기초#11-97-1" xfId="1048"/>
    <cellStyle name="콤_01-토공_02-배수공_통영기초#11-97-1_평택#18,19건축대비공사(48개월)" xfId="1049"/>
    <cellStyle name="콤_01-토공_02-배수공_통영기초#11-97-1_평택#18,19건축대비공사(48개월)-단가수정" xfId="1050"/>
    <cellStyle name="콤_01-토공_02-배수공_통영기초#11-rev1" xfId="1051"/>
    <cellStyle name="콤_01-토공_02-배수공_통영기초#11-rev1_노임단가" xfId="1052"/>
    <cellStyle name="콤_01-토공_02-배수공_통영기초#11-rev1_통합내역서" xfId="1053"/>
    <cellStyle name="콤_01-토공_02-배수공_통영기초#11-rev1_통합내역서_평택#18,19건축대비공사(48개월)" xfId="1054"/>
    <cellStyle name="콤_01-토공_02-배수공_통영기초#11-rev1_통합내역서_평택#18,19건축대비공사(48개월)-단가수정" xfId="1055"/>
    <cellStyle name="콤_01-토공_02-배수공_통영기초#11-rev1_평택#18,19건축대비공사(48개월)" xfId="1056"/>
    <cellStyle name="콤_01-토공_02-배수공_통영기초#11-rev1_평택#18,19건축대비공사(48개월)-단가수정" xfId="1057"/>
    <cellStyle name="콤_01-토공_02-배수공_통영기초#11-rev1_평택15-17본체내역서_rev5" xfId="1058"/>
    <cellStyle name="콤_01-토공_02-배수공_통합내역서" xfId="1059"/>
    <cellStyle name="콤_01-토공_02-배수공_평택#18,19건축대비공사(48개월)" xfId="1060"/>
    <cellStyle name="콤_01-토공_02-배수공_평택#18,19건축대비공사(48개월)-단가수정" xfId="1061"/>
    <cellStyle name="콤_01-토공_02-배수공_평택15-17본체내역서_rev5" xfId="1062"/>
    <cellStyle name="콤_02-배수공" xfId="1063"/>
    <cellStyle name="콤_02-배수공_02-배수공" xfId="1064"/>
    <cellStyle name="콤_02-배수공_02-배수공_노임단가" xfId="1065"/>
    <cellStyle name="콤_02-배수공_02-배수공_배수공H" xfId="1066"/>
    <cellStyle name="콤_02-배수공_02-배수공_배수공H_노임단가" xfId="1067"/>
    <cellStyle name="콤_02-배수공_02-배수공_배수공H_통영기초#11-97-1" xfId="1068"/>
    <cellStyle name="콤_02-배수공_02-배수공_배수공H_통영기초#11-97-1_평택#18,19건축대비공사(48개월)" xfId="1069"/>
    <cellStyle name="콤_02-배수공_02-배수공_배수공H_통영기초#11-97-1_평택#18,19건축대비공사(48개월)-단가수정" xfId="1070"/>
    <cellStyle name="콤_02-배수공_02-배수공_배수공H_통영기초#11-rev1" xfId="1071"/>
    <cellStyle name="콤_02-배수공_02-배수공_배수공H_통영기초#11-rev1_노임단가" xfId="1072"/>
    <cellStyle name="콤_02-배수공_02-배수공_배수공H_통영기초#11-rev1_통합내역서" xfId="1073"/>
    <cellStyle name="콤_02-배수공_02-배수공_배수공H_통영기초#11-rev1_통합내역서_평택#18,19건축대비공사(48개월)" xfId="1074"/>
    <cellStyle name="콤_02-배수공_02-배수공_배수공H_통영기초#11-rev1_통합내역서_평택#18,19건축대비공사(48개월)-단가수정" xfId="1075"/>
    <cellStyle name="콤_02-배수공_02-배수공_배수공H_통영기초#11-rev1_평택#18,19건축대비공사(48개월)" xfId="1076"/>
    <cellStyle name="콤_02-배수공_02-배수공_배수공H_통영기초#11-rev1_평택#18,19건축대비공사(48개월)-단가수정" xfId="1077"/>
    <cellStyle name="콤_02-배수공_02-배수공_배수공H_통영기초#11-rev1_평택15-17본체내역서_rev5" xfId="1078"/>
    <cellStyle name="콤_02-배수공_02-배수공_배수공H_통합내역서" xfId="1079"/>
    <cellStyle name="콤_02-배수공_02-배수공_배수공H_평택#18,19건축대비공사(48개월)" xfId="1080"/>
    <cellStyle name="콤_02-배수공_02-배수공_배수공H_평택#18,19건축대비공사(48개월)-단가수정" xfId="1081"/>
    <cellStyle name="콤_02-배수공_02-배수공_배수공H_평택15-17본체내역서_rev5" xfId="1082"/>
    <cellStyle name="콤_02-배수공_02-배수공_통영기초#11-97-1" xfId="1083"/>
    <cellStyle name="콤_02-배수공_02-배수공_통영기초#11-97-1_평택#18,19건축대비공사(48개월)" xfId="1084"/>
    <cellStyle name="콤_02-배수공_02-배수공_통영기초#11-97-1_평택#18,19건축대비공사(48개월)-단가수정" xfId="1085"/>
    <cellStyle name="콤_02-배수공_02-배수공_통영기초#11-rev1" xfId="1086"/>
    <cellStyle name="콤_02-배수공_02-배수공_통영기초#11-rev1_노임단가" xfId="1087"/>
    <cellStyle name="콤_02-배수공_02-배수공_통영기초#11-rev1_통합내역서" xfId="1088"/>
    <cellStyle name="콤_02-배수공_02-배수공_통영기초#11-rev1_통합내역서_평택#18,19건축대비공사(48개월)" xfId="1089"/>
    <cellStyle name="콤_02-배수공_02-배수공_통영기초#11-rev1_통합내역서_평택#18,19건축대비공사(48개월)-단가수정" xfId="1090"/>
    <cellStyle name="콤_02-배수공_02-배수공_통영기초#11-rev1_평택#18,19건축대비공사(48개월)" xfId="1091"/>
    <cellStyle name="콤_02-배수공_02-배수공_통영기초#11-rev1_평택#18,19건축대비공사(48개월)-단가수정" xfId="1092"/>
    <cellStyle name="콤_02-배수공_02-배수공_통영기초#11-rev1_평택15-17본체내역서_rev5" xfId="1093"/>
    <cellStyle name="콤_02-배수공_02-배수공_통합내역서" xfId="1094"/>
    <cellStyle name="콤_02-배수공_02-배수공_평택#18,19건축대비공사(48개월)" xfId="1095"/>
    <cellStyle name="콤_02-배수공_02-배수공_평택#18,19건축대비공사(48개월)-단가수정" xfId="1096"/>
    <cellStyle name="콤_02-배수공_02-배수공_평택15-17본체내역서_rev5" xfId="1097"/>
    <cellStyle name="콤_02-배수공_노임단가" xfId="1098"/>
    <cellStyle name="콤_02-배수공_배수공H" xfId="1099"/>
    <cellStyle name="콤_02-배수공_배수공H_노임단가" xfId="1100"/>
    <cellStyle name="콤_02-배수공_배수공H_통영기초#11-97-1" xfId="1101"/>
    <cellStyle name="콤_02-배수공_배수공H_통영기초#11-97-1_평택#18,19건축대비공사(48개월)" xfId="1102"/>
    <cellStyle name="콤_02-배수공_배수공H_통영기초#11-97-1_평택#18,19건축대비공사(48개월)-단가수정" xfId="1103"/>
    <cellStyle name="콤_02-배수공_배수공H_통영기초#11-rev1" xfId="1104"/>
    <cellStyle name="콤_02-배수공_배수공H_통영기초#11-rev1_노임단가" xfId="1105"/>
    <cellStyle name="콤_02-배수공_배수공H_통영기초#11-rev1_통합내역서" xfId="1106"/>
    <cellStyle name="콤_02-배수공_배수공H_통영기초#11-rev1_통합내역서_평택#18,19건축대비공사(48개월)" xfId="1107"/>
    <cellStyle name="콤_02-배수공_배수공H_통영기초#11-rev1_통합내역서_평택#18,19건축대비공사(48개월)-단가수정" xfId="1108"/>
    <cellStyle name="콤_02-배수공_배수공H_통영기초#11-rev1_평택#18,19건축대비공사(48개월)" xfId="1109"/>
    <cellStyle name="콤_02-배수공_배수공H_통영기초#11-rev1_평택#18,19건축대비공사(48개월)-단가수정" xfId="1110"/>
    <cellStyle name="콤_02-배수공_배수공H_통영기초#11-rev1_평택15-17본체내역서_rev5" xfId="1111"/>
    <cellStyle name="콤_02-배수공_배수공H_통합내역서" xfId="1112"/>
    <cellStyle name="콤_02-배수공_배수공H_평택#18,19건축대비공사(48개월)" xfId="1113"/>
    <cellStyle name="콤_02-배수공_배수공H_평택#18,19건축대비공사(48개월)-단가수정" xfId="1114"/>
    <cellStyle name="콤_02-배수공_배수공H_평택15-17본체내역서_rev5" xfId="1115"/>
    <cellStyle name="콤_02-배수공_통영기초#11-97-1" xfId="1116"/>
    <cellStyle name="콤_02-배수공_통영기초#11-97-1_평택#18,19건축대비공사(48개월)" xfId="1117"/>
    <cellStyle name="콤_02-배수공_통영기초#11-97-1_평택#18,19건축대비공사(48개월)-단가수정" xfId="1118"/>
    <cellStyle name="콤_02-배수공_통영기초#11-rev1" xfId="1119"/>
    <cellStyle name="콤_02-배수공_통영기초#11-rev1_노임단가" xfId="1120"/>
    <cellStyle name="콤_02-배수공_통영기초#11-rev1_통합내역서" xfId="1121"/>
    <cellStyle name="콤_02-배수공_통영기초#11-rev1_통합내역서_평택#18,19건축대비공사(48개월)" xfId="1122"/>
    <cellStyle name="콤_02-배수공_통영기초#11-rev1_통합내역서_평택#18,19건축대비공사(48개월)-단가수정" xfId="1123"/>
    <cellStyle name="콤_02-배수공_통영기초#11-rev1_평택#18,19건축대비공사(48개월)" xfId="1124"/>
    <cellStyle name="콤_02-배수공_통영기초#11-rev1_평택#18,19건축대비공사(48개월)-단가수정" xfId="1125"/>
    <cellStyle name="콤_02-배수공_통영기초#11-rev1_평택15-17본체내역서_rev5" xfId="1126"/>
    <cellStyle name="콤_02-배수공_통합내역서" xfId="1127"/>
    <cellStyle name="콤_02-배수공_평택#18,19건축대비공사(48개월)" xfId="1128"/>
    <cellStyle name="콤_02-배수공_평택#18,19건축대비공사(48개월)-단가수정" xfId="1129"/>
    <cellStyle name="콤_02-배수공_평택15-17본체내역서_rev5" xfId="1130"/>
    <cellStyle name="콤_04-포장공_02-배수공" xfId="1131"/>
    <cellStyle name="콤_04-포장공_02-배수공_노임단가" xfId="1132"/>
    <cellStyle name="콤_04-포장공_02-배수공_배수공H" xfId="1133"/>
    <cellStyle name="콤_04-포장공_02-배수공_배수공H_노임단가" xfId="1134"/>
    <cellStyle name="콤_04-포장공_02-배수공_배수공H_통영기초#11-97-1" xfId="1135"/>
    <cellStyle name="콤_04-포장공_02-배수공_배수공H_통영기초#11-97-1_평택#18,19건축대비공사(48개월)" xfId="1136"/>
    <cellStyle name="콤_04-포장공_02-배수공_배수공H_통영기초#11-97-1_평택#18,19건축대비공사(48개월)-단가수정" xfId="1137"/>
    <cellStyle name="콤_04-포장공_02-배수공_배수공H_통영기초#11-rev1" xfId="1138"/>
    <cellStyle name="콤_04-포장공_02-배수공_배수공H_통영기초#11-rev1_노임단가" xfId="1139"/>
    <cellStyle name="콤_04-포장공_02-배수공_배수공H_통영기초#11-rev1_통합내역서" xfId="1140"/>
    <cellStyle name="콤_04-포장공_02-배수공_배수공H_통영기초#11-rev1_통합내역서_평택#18,19건축대비공사(48개월)" xfId="1141"/>
    <cellStyle name="콤_04-포장공_02-배수공_배수공H_통영기초#11-rev1_통합내역서_평택#18,19건축대비공사(48개월)-단가수정" xfId="1142"/>
    <cellStyle name="콤_04-포장공_02-배수공_배수공H_통영기초#11-rev1_평택#18,19건축대비공사(48개월)" xfId="1143"/>
    <cellStyle name="콤_04-포장공_02-배수공_배수공H_통영기초#11-rev1_평택#18,19건축대비공사(48개월)-단가수정" xfId="1144"/>
    <cellStyle name="콤_04-포장공_02-배수공_배수공H_통영기초#11-rev1_평택15-17본체내역서_rev5" xfId="1145"/>
    <cellStyle name="콤_04-포장공_02-배수공_배수공H_통합내역서" xfId="1146"/>
    <cellStyle name="콤_04-포장공_02-배수공_배수공H_평택#18,19건축대비공사(48개월)" xfId="1147"/>
    <cellStyle name="콤_04-포장공_02-배수공_배수공H_평택#18,19건축대비공사(48개월)-단가수정" xfId="1148"/>
    <cellStyle name="콤_04-포장공_02-배수공_배수공H_평택15-17본체내역서_rev5" xfId="1149"/>
    <cellStyle name="콤_04-포장공_02-배수공_통영기초#11-97-1" xfId="1150"/>
    <cellStyle name="콤_04-포장공_02-배수공_통영기초#11-97-1_평택#18,19건축대비공사(48개월)" xfId="1151"/>
    <cellStyle name="콤_04-포장공_02-배수공_통영기초#11-97-1_평택#18,19건축대비공사(48개월)-단가수정" xfId="1152"/>
    <cellStyle name="콤_04-포장공_02-배수공_통영기초#11-rev1" xfId="1153"/>
    <cellStyle name="콤_04-포장공_02-배수공_통영기초#11-rev1_노임단가" xfId="1154"/>
    <cellStyle name="콤_04-포장공_02-배수공_통영기초#11-rev1_통합내역서" xfId="1155"/>
    <cellStyle name="콤_04-포장공_02-배수공_통영기초#11-rev1_통합내역서_평택#18,19건축대비공사(48개월)" xfId="1156"/>
    <cellStyle name="콤_04-포장공_02-배수공_통영기초#11-rev1_통합내역서_평택#18,19건축대비공사(48개월)-단가수정" xfId="1157"/>
    <cellStyle name="콤_04-포장공_02-배수공_통영기초#11-rev1_평택#18,19건축대비공사(48개월)" xfId="1158"/>
    <cellStyle name="콤_04-포장공_02-배수공_통영기초#11-rev1_평택#18,19건축대비공사(48개월)-단가수정" xfId="1159"/>
    <cellStyle name="콤_04-포장공_02-배수공_통영기초#11-rev1_평택15-17본체내역서_rev5" xfId="1160"/>
    <cellStyle name="콤_04-포장공_02-배수공_통합내역서" xfId="1161"/>
    <cellStyle name="콤_04-포장공_02-배수공_평택#18,19건축대비공사(48개월)" xfId="1162"/>
    <cellStyle name="콤_04-포장공_02-배수공_평택#18,19건축대비공사(48개월)-단가수정" xfId="1163"/>
    <cellStyle name="콤_04-포장공_02-배수공_평택15-17본체내역서_rev5" xfId="1164"/>
    <cellStyle name="콤_06-부대공_02-배수공" xfId="1165"/>
    <cellStyle name="콤_06-부대공_02-배수공_노임단가" xfId="1166"/>
    <cellStyle name="콤_06-부대공_02-배수공_배수공H" xfId="1167"/>
    <cellStyle name="콤_06-부대공_02-배수공_배수공H_노임단가" xfId="1168"/>
    <cellStyle name="콤_06-부대공_02-배수공_배수공H_통영기초#11-97-1" xfId="1169"/>
    <cellStyle name="콤_06-부대공_02-배수공_배수공H_통영기초#11-97-1_평택#18,19건축대비공사(48개월)" xfId="1170"/>
    <cellStyle name="콤_06-부대공_02-배수공_배수공H_통영기초#11-97-1_평택#18,19건축대비공사(48개월)-단가수정" xfId="1171"/>
    <cellStyle name="콤_06-부대공_02-배수공_배수공H_통영기초#11-rev1" xfId="1172"/>
    <cellStyle name="콤_06-부대공_02-배수공_배수공H_통영기초#11-rev1_노임단가" xfId="1173"/>
    <cellStyle name="콤_06-부대공_02-배수공_배수공H_통영기초#11-rev1_통합내역서" xfId="1174"/>
    <cellStyle name="콤_06-부대공_02-배수공_배수공H_통영기초#11-rev1_통합내역서_평택#18,19건축대비공사(48개월)" xfId="1175"/>
    <cellStyle name="콤_06-부대공_02-배수공_배수공H_통영기초#11-rev1_통합내역서_평택#18,19건축대비공사(48개월)-단가수정" xfId="1176"/>
    <cellStyle name="콤_06-부대공_02-배수공_배수공H_통영기초#11-rev1_평택#18,19건축대비공사(48개월)" xfId="1177"/>
    <cellStyle name="콤_06-부대공_02-배수공_배수공H_통영기초#11-rev1_평택#18,19건축대비공사(48개월)-단가수정" xfId="1178"/>
    <cellStyle name="콤_06-부대공_02-배수공_배수공H_통영기초#11-rev1_평택15-17본체내역서_rev5" xfId="1179"/>
    <cellStyle name="콤_06-부대공_02-배수공_배수공H_통합내역서" xfId="1180"/>
    <cellStyle name="콤_06-부대공_02-배수공_배수공H_평택#18,19건축대비공사(48개월)" xfId="1181"/>
    <cellStyle name="콤_06-부대공_02-배수공_배수공H_평택#18,19건축대비공사(48개월)-단가수정" xfId="1182"/>
    <cellStyle name="콤_06-부대공_02-배수공_배수공H_평택15-17본체내역서_rev5" xfId="1183"/>
    <cellStyle name="콤_06-부대공_02-배수공_통영기초#11-97-1" xfId="1184"/>
    <cellStyle name="콤_06-부대공_02-배수공_통영기초#11-97-1_평택#18,19건축대비공사(48개월)" xfId="1185"/>
    <cellStyle name="콤_06-부대공_02-배수공_통영기초#11-97-1_평택#18,19건축대비공사(48개월)-단가수정" xfId="1186"/>
    <cellStyle name="콤_06-부대공_02-배수공_통영기초#11-rev1" xfId="1187"/>
    <cellStyle name="콤_06-부대공_02-배수공_통영기초#11-rev1_노임단가" xfId="1188"/>
    <cellStyle name="콤_06-부대공_02-배수공_통영기초#11-rev1_통합내역서" xfId="1189"/>
    <cellStyle name="콤_06-부대공_02-배수공_통영기초#11-rev1_통합내역서_평택#18,19건축대비공사(48개월)" xfId="1190"/>
    <cellStyle name="콤_06-부대공_02-배수공_통영기초#11-rev1_통합내역서_평택#18,19건축대비공사(48개월)-단가수정" xfId="1191"/>
    <cellStyle name="콤_06-부대공_02-배수공_통영기초#11-rev1_평택#18,19건축대비공사(48개월)" xfId="1192"/>
    <cellStyle name="콤_06-부대공_02-배수공_통영기초#11-rev1_평택#18,19건축대비공사(48개월)-단가수정" xfId="1193"/>
    <cellStyle name="콤_06-부대공_02-배수공_통영기초#11-rev1_평택15-17본체내역서_rev5" xfId="1194"/>
    <cellStyle name="콤_06-부대공_02-배수공_통합내역서" xfId="1195"/>
    <cellStyle name="콤_06-부대공_02-배수공_평택#18,19건축대비공사(48개월)" xfId="1196"/>
    <cellStyle name="콤_06-부대공_02-배수공_평택#18,19건축대비공사(48개월)-단가수정" xfId="1197"/>
    <cellStyle name="콤_06-부대공_02-배수공_평택15-17본체내역서_rev5" xfId="1198"/>
    <cellStyle name="콤_수량산출서(수정)_01-토공_02-배수공" xfId="1199"/>
    <cellStyle name="콤_수량산출서(수정)_01-토공_02-배수공_노임단가" xfId="1200"/>
    <cellStyle name="콤_수량산출서(수정)_01-토공_02-배수공_배수공H" xfId="1201"/>
    <cellStyle name="콤_수량산출서(수정)_01-토공_02-배수공_배수공H_노임단가" xfId="1202"/>
    <cellStyle name="콤_수량산출서(수정)_01-토공_02-배수공_배수공H_통영기초#11-97-1" xfId="1203"/>
    <cellStyle name="콤_수량산출서(수정)_01-토공_02-배수공_배수공H_통영기초#11-97-1_평택#18,19건축대비공사(48개월)" xfId="1204"/>
    <cellStyle name="콤_수량산출서(수정)_01-토공_02-배수공_배수공H_통영기초#11-97-1_평택#18,19건축대비공사(48개월)-단가수정" xfId="1205"/>
    <cellStyle name="콤_수량산출서(수정)_01-토공_02-배수공_배수공H_통영기초#11-rev1" xfId="1206"/>
    <cellStyle name="콤_수량산출서(수정)_01-토공_02-배수공_배수공H_통영기초#11-rev1_노임단가" xfId="1207"/>
    <cellStyle name="콤_수량산출서(수정)_01-토공_02-배수공_배수공H_통영기초#11-rev1_통합내역서" xfId="1208"/>
    <cellStyle name="콤_수량산출서(수정)_01-토공_02-배수공_배수공H_통영기초#11-rev1_통합내역서_평택#18,19건축대비공사(48개월)" xfId="1209"/>
    <cellStyle name="콤_수량산출서(수정)_01-토공_02-배수공_배수공H_통영기초#11-rev1_통합내역서_평택#18,19건축대비공사(48개월)-단가수정" xfId="1210"/>
    <cellStyle name="콤_수량산출서(수정)_01-토공_02-배수공_배수공H_통영기초#11-rev1_평택#18,19건축대비공사(48개월)" xfId="1211"/>
    <cellStyle name="콤_수량산출서(수정)_01-토공_02-배수공_배수공H_통영기초#11-rev1_평택#18,19건축대비공사(48개월)-단가수정" xfId="1212"/>
    <cellStyle name="콤_수량산출서(수정)_01-토공_02-배수공_배수공H_통영기초#11-rev1_평택15-17본체내역서_rev5" xfId="1213"/>
    <cellStyle name="콤_수량산출서(수정)_01-토공_02-배수공_배수공H_통합내역서" xfId="1214"/>
    <cellStyle name="콤_수량산출서(수정)_01-토공_02-배수공_배수공H_평택#18,19건축대비공사(48개월)" xfId="1215"/>
    <cellStyle name="콤_수량산출서(수정)_01-토공_02-배수공_배수공H_평택#18,19건축대비공사(48개월)-단가수정" xfId="1216"/>
    <cellStyle name="콤_수량산출서(수정)_01-토공_02-배수공_배수공H_평택15-17본체내역서_rev5" xfId="1217"/>
    <cellStyle name="콤_수량산출서(수정)_01-토공_02-배수공_통영기초#11-97-1" xfId="1218"/>
    <cellStyle name="콤_수량산출서(수정)_01-토공_02-배수공_통영기초#11-97-1_평택#18,19건축대비공사(48개월)" xfId="1219"/>
    <cellStyle name="콤_수량산출서(수정)_01-토공_02-배수공_통영기초#11-97-1_평택#18,19건축대비공사(48개월)-단가수정" xfId="1220"/>
    <cellStyle name="콤_수량산출서(수정)_01-토공_02-배수공_통영기초#11-rev1" xfId="1221"/>
    <cellStyle name="콤_수량산출서(수정)_01-토공_02-배수공_통영기초#11-rev1_노임단가" xfId="1222"/>
    <cellStyle name="콤_수량산출서(수정)_01-토공_02-배수공_통영기초#11-rev1_통합내역서" xfId="1223"/>
    <cellStyle name="콤_수량산출서(수정)_01-토공_02-배수공_통영기초#11-rev1_통합내역서_평택#18,19건축대비공사(48개월)" xfId="1224"/>
    <cellStyle name="콤_수량산출서(수정)_01-토공_02-배수공_통영기초#11-rev1_통합내역서_평택#18,19건축대비공사(48개월)-단가수정" xfId="1225"/>
    <cellStyle name="콤_수량산출서(수정)_01-토공_02-배수공_통영기초#11-rev1_평택#18,19건축대비공사(48개월)" xfId="1226"/>
    <cellStyle name="콤_수량산출서(수정)_01-토공_02-배수공_통영기초#11-rev1_평택#18,19건축대비공사(48개월)-단가수정" xfId="1227"/>
    <cellStyle name="콤_수량산출서(수정)_01-토공_02-배수공_통영기초#11-rev1_평택15-17본체내역서_rev5" xfId="1228"/>
    <cellStyle name="콤_수량산출서(수정)_01-토공_02-배수공_통합내역서" xfId="1229"/>
    <cellStyle name="콤_수량산출서(수정)_01-토공_02-배수공_평택#18,19건축대비공사(48개월)" xfId="1230"/>
    <cellStyle name="콤_수량산출서(수정)_01-토공_02-배수공_평택#18,19건축대비공사(48개월)-단가수정" xfId="1231"/>
    <cellStyle name="콤_수량산출서(수정)_01-토공_02-배수공_평택15-17본체내역서_rev5" xfId="1232"/>
    <cellStyle name="콤_수량산출서(수정)_02-배수공" xfId="1233"/>
    <cellStyle name="콤_수량산출서(수정)_02-배수공_02-배수공" xfId="1234"/>
    <cellStyle name="콤_수량산출서(수정)_02-배수공_02-배수공_노임단가" xfId="1235"/>
    <cellStyle name="콤_수량산출서(수정)_02-배수공_02-배수공_배수공H" xfId="1236"/>
    <cellStyle name="콤_수량산출서(수정)_02-배수공_02-배수공_배수공H_노임단가" xfId="1237"/>
    <cellStyle name="콤_수량산출서(수정)_02-배수공_02-배수공_배수공H_통영기초#11-97-1" xfId="1238"/>
    <cellStyle name="콤_수량산출서(수정)_02-배수공_02-배수공_배수공H_통영기초#11-97-1_평택#18,19건축대비공사(48개월)" xfId="1239"/>
    <cellStyle name="콤_수량산출서(수정)_02-배수공_02-배수공_배수공H_통영기초#11-97-1_평택#18,19건축대비공사(48개월)-단가수정" xfId="1240"/>
    <cellStyle name="콤_수량산출서(수정)_02-배수공_02-배수공_배수공H_통영기초#11-rev1" xfId="1241"/>
    <cellStyle name="콤_수량산출서(수정)_02-배수공_02-배수공_배수공H_통영기초#11-rev1_노임단가" xfId="1242"/>
    <cellStyle name="콤_수량산출서(수정)_02-배수공_02-배수공_배수공H_통영기초#11-rev1_통합내역서" xfId="1243"/>
    <cellStyle name="콤_수량산출서(수정)_02-배수공_02-배수공_배수공H_통영기초#11-rev1_통합내역서_평택#18,19건축대비공사(48개월)" xfId="1244"/>
    <cellStyle name="콤_수량산출서(수정)_02-배수공_02-배수공_배수공H_통영기초#11-rev1_통합내역서_평택#18,19건축대비공사(48개월)-단가수정" xfId="1245"/>
    <cellStyle name="콤_수량산출서(수정)_02-배수공_02-배수공_배수공H_통영기초#11-rev1_평택#18,19건축대비공사(48개월)" xfId="1246"/>
    <cellStyle name="콤_수량산출서(수정)_02-배수공_02-배수공_배수공H_통영기초#11-rev1_평택#18,19건축대비공사(48개월)-단가수정" xfId="1247"/>
    <cellStyle name="콤_수량산출서(수정)_02-배수공_02-배수공_배수공H_통영기초#11-rev1_평택15-17본체내역서_rev5" xfId="1248"/>
    <cellStyle name="콤_수량산출서(수정)_02-배수공_02-배수공_배수공H_통합내역서" xfId="1249"/>
    <cellStyle name="콤_수량산출서(수정)_02-배수공_02-배수공_배수공H_평택#18,19건축대비공사(48개월)" xfId="1250"/>
    <cellStyle name="콤_수량산출서(수정)_02-배수공_02-배수공_배수공H_평택#18,19건축대비공사(48개월)-단가수정" xfId="1251"/>
    <cellStyle name="콤_수량산출서(수정)_02-배수공_02-배수공_배수공H_평택15-17본체내역서_rev5" xfId="1252"/>
    <cellStyle name="콤_수량산출서(수정)_02-배수공_02-배수공_통영기초#11-97-1" xfId="1253"/>
    <cellStyle name="콤_수량산출서(수정)_02-배수공_02-배수공_통영기초#11-97-1_평택#18,19건축대비공사(48개월)" xfId="1254"/>
    <cellStyle name="콤_수량산출서(수정)_02-배수공_02-배수공_통영기초#11-97-1_평택#18,19건축대비공사(48개월)-단가수정" xfId="1255"/>
    <cellStyle name="콤_수량산출서(수정)_02-배수공_02-배수공_통영기초#11-rev1" xfId="1256"/>
    <cellStyle name="콤_수량산출서(수정)_02-배수공_02-배수공_통영기초#11-rev1_노임단가" xfId="1257"/>
    <cellStyle name="콤_수량산출서(수정)_02-배수공_02-배수공_통영기초#11-rev1_통합내역서" xfId="1258"/>
    <cellStyle name="콤_수량산출서(수정)_02-배수공_02-배수공_통영기초#11-rev1_통합내역서_평택#18,19건축대비공사(48개월)" xfId="1259"/>
    <cellStyle name="콤_수량산출서(수정)_02-배수공_02-배수공_통영기초#11-rev1_통합내역서_평택#18,19건축대비공사(48개월)-단가수정" xfId="1260"/>
    <cellStyle name="콤_수량산출서(수정)_02-배수공_02-배수공_통영기초#11-rev1_평택#18,19건축대비공사(48개월)" xfId="1261"/>
    <cellStyle name="콤_수량산출서(수정)_02-배수공_02-배수공_통영기초#11-rev1_평택#18,19건축대비공사(48개월)-단가수정" xfId="1262"/>
    <cellStyle name="콤_수량산출서(수정)_02-배수공_02-배수공_통영기초#11-rev1_평택15-17본체내역서_rev5" xfId="1263"/>
    <cellStyle name="콤_수량산출서(수정)_02-배수공_02-배수공_통합내역서" xfId="1264"/>
    <cellStyle name="콤_수량산출서(수정)_02-배수공_02-배수공_평택#18,19건축대비공사(48개월)" xfId="1265"/>
    <cellStyle name="콤_수량산출서(수정)_02-배수공_02-배수공_평택#18,19건축대비공사(48개월)-단가수정" xfId="1266"/>
    <cellStyle name="콤_수량산출서(수정)_02-배수공_02-배수공_평택15-17본체내역서_rev5" xfId="1267"/>
    <cellStyle name="콤_수량산출서(수정)_02-배수공_노임단가" xfId="1268"/>
    <cellStyle name="콤_수량산출서(수정)_02-배수공_배수공H" xfId="1269"/>
    <cellStyle name="콤_수량산출서(수정)_02-배수공_배수공H_노임단가" xfId="1270"/>
    <cellStyle name="콤_수량산출서(수정)_02-배수공_배수공H_통영기초#11-97-1" xfId="1271"/>
    <cellStyle name="콤_수량산출서(수정)_02-배수공_배수공H_통영기초#11-97-1_평택#18,19건축대비공사(48개월)" xfId="1272"/>
    <cellStyle name="콤_수량산출서(수정)_02-배수공_배수공H_통영기초#11-97-1_평택#18,19건축대비공사(48개월)-단가수정" xfId="1273"/>
    <cellStyle name="콤_수량산출서(수정)_02-배수공_배수공H_통영기초#11-rev1" xfId="1274"/>
    <cellStyle name="콤_수량산출서(수정)_02-배수공_배수공H_통영기초#11-rev1_노임단가" xfId="1275"/>
    <cellStyle name="콤_수량산출서(수정)_02-배수공_배수공H_통영기초#11-rev1_통합내역서" xfId="1276"/>
    <cellStyle name="콤_수량산출서(수정)_02-배수공_배수공H_통영기초#11-rev1_통합내역서_평택#18,19건축대비공사(48개월)" xfId="1277"/>
    <cellStyle name="콤_수량산출서(수정)_02-배수공_배수공H_통영기초#11-rev1_통합내역서_평택#18,19건축대비공사(48개월)-단가수정" xfId="1278"/>
    <cellStyle name="콤_수량산출서(수정)_02-배수공_배수공H_통영기초#11-rev1_평택#18,19건축대비공사(48개월)" xfId="1279"/>
    <cellStyle name="콤_수량산출서(수정)_02-배수공_배수공H_통영기초#11-rev1_평택#18,19건축대비공사(48개월)-단가수정" xfId="1280"/>
    <cellStyle name="콤_수량산출서(수정)_02-배수공_배수공H_통영기초#11-rev1_평택15-17본체내역서_rev5" xfId="1281"/>
    <cellStyle name="콤_수량산출서(수정)_02-배수공_배수공H_통합내역서" xfId="1282"/>
    <cellStyle name="콤_수량산출서(수정)_02-배수공_배수공H_평택#18,19건축대비공사(48개월)" xfId="1283"/>
    <cellStyle name="콤_수량산출서(수정)_02-배수공_배수공H_평택#18,19건축대비공사(48개월)-단가수정" xfId="1284"/>
    <cellStyle name="콤_수량산출서(수정)_02-배수공_배수공H_평택15-17본체내역서_rev5" xfId="1285"/>
    <cellStyle name="콤_수량산출서(수정)_02-배수공_통영기초#11-97-1" xfId="1286"/>
    <cellStyle name="콤_수량산출서(수정)_02-배수공_통영기초#11-97-1_평택#18,19건축대비공사(48개월)" xfId="1287"/>
    <cellStyle name="콤_수량산출서(수정)_02-배수공_통영기초#11-97-1_평택#18,19건축대비공사(48개월)-단가수정" xfId="1288"/>
    <cellStyle name="콤_수량산출서(수정)_02-배수공_통영기초#11-rev1" xfId="1289"/>
    <cellStyle name="콤_수량산출서(수정)_02-배수공_통영기초#11-rev1_노임단가" xfId="1290"/>
    <cellStyle name="콤_수량산출서(수정)_02-배수공_통영기초#11-rev1_통합내역서" xfId="1291"/>
    <cellStyle name="콤_수량산출서(수정)_02-배수공_통영기초#11-rev1_통합내역서_평택#18,19건축대비공사(48개월)" xfId="1292"/>
    <cellStyle name="콤_수량산출서(수정)_02-배수공_통영기초#11-rev1_통합내역서_평택#18,19건축대비공사(48개월)-단가수정" xfId="1293"/>
    <cellStyle name="콤_수량산출서(수정)_02-배수공_통영기초#11-rev1_평택#18,19건축대비공사(48개월)" xfId="1294"/>
    <cellStyle name="콤_수량산출서(수정)_02-배수공_통영기초#11-rev1_평택#18,19건축대비공사(48개월)-단가수정" xfId="1295"/>
    <cellStyle name="콤_수량산출서(수정)_02-배수공_통영기초#11-rev1_평택15-17본체내역서_rev5" xfId="1296"/>
    <cellStyle name="콤_수량산출서(수정)_02-배수공_통합내역서" xfId="1297"/>
    <cellStyle name="콤_수량산출서(수정)_02-배수공_평택#18,19건축대비공사(48개월)" xfId="1298"/>
    <cellStyle name="콤_수량산출서(수정)_02-배수공_평택#18,19건축대비공사(48개월)-단가수정" xfId="1299"/>
    <cellStyle name="콤_수량산출서(수정)_02-배수공_평택15-17본체내역서_rev5" xfId="1300"/>
    <cellStyle name="콤_수량산출서(수정)_04-포장공_02-배수공" xfId="1301"/>
    <cellStyle name="콤_수량산출서(수정)_04-포장공_02-배수공_노임단가" xfId="1302"/>
    <cellStyle name="콤_수량산출서(수정)_04-포장공_02-배수공_배수공H" xfId="1303"/>
    <cellStyle name="콤_수량산출서(수정)_04-포장공_02-배수공_배수공H_노임단가" xfId="1304"/>
    <cellStyle name="콤_수량산출서(수정)_04-포장공_02-배수공_배수공H_통영기초#11-97-1" xfId="1305"/>
    <cellStyle name="콤_수량산출서(수정)_04-포장공_02-배수공_배수공H_통영기초#11-97-1_평택#18,19건축대비공사(48개월)" xfId="1306"/>
    <cellStyle name="콤_수량산출서(수정)_04-포장공_02-배수공_배수공H_통영기초#11-97-1_평택#18,19건축대비공사(48개월)-단가수정" xfId="1307"/>
    <cellStyle name="콤_수량산출서(수정)_04-포장공_02-배수공_배수공H_통영기초#11-rev1" xfId="1308"/>
    <cellStyle name="콤_수량산출서(수정)_04-포장공_02-배수공_배수공H_통영기초#11-rev1_노임단가" xfId="1309"/>
    <cellStyle name="콤_수량산출서(수정)_04-포장공_02-배수공_배수공H_통영기초#11-rev1_통합내역서" xfId="1310"/>
    <cellStyle name="콤_수량산출서(수정)_04-포장공_02-배수공_배수공H_통영기초#11-rev1_통합내역서_평택#18,19건축대비공사(48개월)" xfId="1311"/>
    <cellStyle name="콤_수량산출서(수정)_04-포장공_02-배수공_배수공H_통영기초#11-rev1_통합내역서_평택#18,19건축대비공사(48개월)-단가수정" xfId="1312"/>
    <cellStyle name="콤_수량산출서(수정)_04-포장공_02-배수공_배수공H_통영기초#11-rev1_평택#18,19건축대비공사(48개월)" xfId="1313"/>
    <cellStyle name="콤_수량산출서(수정)_04-포장공_02-배수공_배수공H_통영기초#11-rev1_평택#18,19건축대비공사(48개월)-단가수정" xfId="1314"/>
    <cellStyle name="콤_수량산출서(수정)_04-포장공_02-배수공_배수공H_통영기초#11-rev1_평택15-17본체내역서_rev5" xfId="1315"/>
    <cellStyle name="콤_수량산출서(수정)_04-포장공_02-배수공_배수공H_통합내역서" xfId="1316"/>
    <cellStyle name="콤_수량산출서(수정)_04-포장공_02-배수공_배수공H_평택#18,19건축대비공사(48개월)" xfId="1317"/>
    <cellStyle name="콤_수량산출서(수정)_04-포장공_02-배수공_배수공H_평택#18,19건축대비공사(48개월)-단가수정" xfId="1318"/>
    <cellStyle name="콤_수량산출서(수정)_04-포장공_02-배수공_배수공H_평택15-17본체내역서_rev5" xfId="1319"/>
    <cellStyle name="콤_수량산출서(수정)_04-포장공_02-배수공_통영기초#11-97-1" xfId="1320"/>
    <cellStyle name="콤_수량산출서(수정)_04-포장공_02-배수공_통영기초#11-97-1_평택#18,19건축대비공사(48개월)" xfId="1321"/>
    <cellStyle name="콤_수량산출서(수정)_04-포장공_02-배수공_통영기초#11-97-1_평택#18,19건축대비공사(48개월)-단가수정" xfId="1322"/>
    <cellStyle name="콤_수량산출서(수정)_04-포장공_02-배수공_통영기초#11-rev1" xfId="1323"/>
    <cellStyle name="콤_수량산출서(수정)_04-포장공_02-배수공_통영기초#11-rev1_노임단가" xfId="1324"/>
    <cellStyle name="콤_수량산출서(수정)_04-포장공_02-배수공_통영기초#11-rev1_통합내역서" xfId="1325"/>
    <cellStyle name="콤_수량산출서(수정)_04-포장공_02-배수공_통영기초#11-rev1_통합내역서_평택#18,19건축대비공사(48개월)" xfId="1326"/>
    <cellStyle name="콤_수량산출서(수정)_04-포장공_02-배수공_통영기초#11-rev1_통합내역서_평택#18,19건축대비공사(48개월)-단가수정" xfId="1327"/>
    <cellStyle name="콤_수량산출서(수정)_04-포장공_02-배수공_통영기초#11-rev1_평택#18,19건축대비공사(48개월)" xfId="1328"/>
    <cellStyle name="콤_수량산출서(수정)_04-포장공_02-배수공_통영기초#11-rev1_평택#18,19건축대비공사(48개월)-단가수정" xfId="1329"/>
    <cellStyle name="콤_수량산출서(수정)_04-포장공_02-배수공_통영기초#11-rev1_평택15-17본체내역서_rev5" xfId="1330"/>
    <cellStyle name="콤_수량산출서(수정)_04-포장공_02-배수공_통합내역서" xfId="1331"/>
    <cellStyle name="콤_수량산출서(수정)_04-포장공_02-배수공_평택#18,19건축대비공사(48개월)" xfId="1332"/>
    <cellStyle name="콤_수량산출서(수정)_04-포장공_02-배수공_평택#18,19건축대비공사(48개월)-단가수정" xfId="1333"/>
    <cellStyle name="콤_수량산출서(수정)_04-포장공_02-배수공_평택15-17본체내역서_rev5" xfId="1334"/>
    <cellStyle name="콤_수량산출서(수정)_06-부대공_02-배수공" xfId="1335"/>
    <cellStyle name="콤_수량산출서(수정)_06-부대공_02-배수공_노임단가" xfId="1336"/>
    <cellStyle name="콤_수량산출서(수정)_06-부대공_02-배수공_배수공H" xfId="1337"/>
    <cellStyle name="콤_수량산출서(수정)_06-부대공_02-배수공_배수공H_노임단가" xfId="1338"/>
    <cellStyle name="콤_수량산출서(수정)_06-부대공_02-배수공_배수공H_통영기초#11-97-1" xfId="1339"/>
    <cellStyle name="콤_수량산출서(수정)_06-부대공_02-배수공_배수공H_통영기초#11-97-1_평택#18,19건축대비공사(48개월)" xfId="1340"/>
    <cellStyle name="콤_수량산출서(수정)_06-부대공_02-배수공_배수공H_통영기초#11-97-1_평택#18,19건축대비공사(48개월)-단가수정" xfId="1341"/>
    <cellStyle name="콤_수량산출서(수정)_06-부대공_02-배수공_배수공H_통영기초#11-rev1" xfId="1342"/>
    <cellStyle name="콤_수량산출서(수정)_06-부대공_02-배수공_배수공H_통영기초#11-rev1_노임단가" xfId="1343"/>
    <cellStyle name="콤_수량산출서(수정)_06-부대공_02-배수공_배수공H_통영기초#11-rev1_통합내역서" xfId="1344"/>
    <cellStyle name="콤_수량산출서(수정)_06-부대공_02-배수공_배수공H_통영기초#11-rev1_통합내역서_평택#18,19건축대비공사(48개월)" xfId="1345"/>
    <cellStyle name="콤_수량산출서(수정)_06-부대공_02-배수공_배수공H_통영기초#11-rev1_통합내역서_평택#18,19건축대비공사(48개월)-단가수정" xfId="1346"/>
    <cellStyle name="콤_수량산출서(수정)_06-부대공_02-배수공_배수공H_통영기초#11-rev1_평택#18,19건축대비공사(48개월)" xfId="1347"/>
    <cellStyle name="콤_수량산출서(수정)_06-부대공_02-배수공_배수공H_통영기초#11-rev1_평택#18,19건축대비공사(48개월)-단가수정" xfId="1348"/>
    <cellStyle name="콤_수량산출서(수정)_06-부대공_02-배수공_배수공H_통영기초#11-rev1_평택15-17본체내역서_rev5" xfId="1349"/>
    <cellStyle name="콤_수량산출서(수정)_06-부대공_02-배수공_배수공H_통합내역서" xfId="1350"/>
    <cellStyle name="콤_수량산출서(수정)_06-부대공_02-배수공_배수공H_평택#18,19건축대비공사(48개월)" xfId="1351"/>
    <cellStyle name="콤_수량산출서(수정)_06-부대공_02-배수공_배수공H_평택#18,19건축대비공사(48개월)-단가수정" xfId="1352"/>
    <cellStyle name="콤_수량산출서(수정)_06-부대공_02-배수공_배수공H_평택15-17본체내역서_rev5" xfId="1353"/>
    <cellStyle name="콤_수량산출서(수정)_06-부대공_02-배수공_통영기초#11-97-1" xfId="1354"/>
    <cellStyle name="콤_수량산출서(수정)_06-부대공_02-배수공_통영기초#11-97-1_평택#18,19건축대비공사(48개월)" xfId="1355"/>
    <cellStyle name="콤_수량산출서(수정)_06-부대공_02-배수공_통영기초#11-97-1_평택#18,19건축대비공사(48개월)-단가수정" xfId="1356"/>
    <cellStyle name="콤_수량산출서(수정)_06-부대공_02-배수공_통영기초#11-rev1" xfId="1357"/>
    <cellStyle name="콤_수량산출서(수정)_06-부대공_02-배수공_통영기초#11-rev1_노임단가" xfId="1358"/>
    <cellStyle name="콤_수량산출서(수정)_06-부대공_02-배수공_통영기초#11-rev1_통합내역서" xfId="1359"/>
    <cellStyle name="콤_수량산출서(수정)_06-부대공_02-배수공_통영기초#11-rev1_통합내역서_평택#18,19건축대비공사(48개월)" xfId="1360"/>
    <cellStyle name="콤_수량산출서(수정)_06-부대공_02-배수공_통영기초#11-rev1_통합내역서_평택#18,19건축대비공사(48개월)-단가수정" xfId="1361"/>
    <cellStyle name="콤_수량산출서(수정)_06-부대공_02-배수공_통영기초#11-rev1_평택#18,19건축대비공사(48개월)" xfId="1362"/>
    <cellStyle name="콤_수량산출서(수정)_06-부대공_02-배수공_통영기초#11-rev1_평택#18,19건축대비공사(48개월)-단가수정" xfId="1363"/>
    <cellStyle name="콤_수량산출서(수정)_06-부대공_02-배수공_통영기초#11-rev1_평택15-17본체내역서_rev5" xfId="1364"/>
    <cellStyle name="콤_수량산출서(수정)_06-부대공_02-배수공_통합내역서" xfId="1365"/>
    <cellStyle name="콤_수량산출서(수정)_06-부대공_02-배수공_평택#18,19건축대비공사(48개월)" xfId="1366"/>
    <cellStyle name="콤_수량산출서(수정)_06-부대공_02-배수공_평택#18,19건축대비공사(48개월)-단가수정" xfId="1367"/>
    <cellStyle name="콤_수량산출서(수정)_06-부대공_02-배수공_평택15-17본체내역서_rev5" xfId="1368"/>
    <cellStyle name="콤마 [0]_ 2팀층별 " xfId="1369"/>
    <cellStyle name="콤마 [1]" xfId="1370"/>
    <cellStyle name="콤마 [2]" xfId="1371"/>
    <cellStyle name="콤마 [금액]" xfId="1372"/>
    <cellStyle name="콤마 [소수]" xfId="1373"/>
    <cellStyle name="콤마 [수량]" xfId="1374"/>
    <cellStyle name="콤마[,]" xfId="1375"/>
    <cellStyle name="콤마_ 2팀층별 " xfId="1376"/>
    <cellStyle name="통_01-토공_02-배수공" xfId="1377"/>
    <cellStyle name="통_01-토공_02-배수공_노임단가" xfId="1378"/>
    <cellStyle name="통_01-토공_02-배수공_배수공H" xfId="1379"/>
    <cellStyle name="통_01-토공_02-배수공_배수공H_노임단가" xfId="1380"/>
    <cellStyle name="통_01-토공_02-배수공_배수공H_통영기초#11-97-1" xfId="1381"/>
    <cellStyle name="통_01-토공_02-배수공_배수공H_통영기초#11-97-1_평택#18,19건축대비공사(48개월)" xfId="1382"/>
    <cellStyle name="통_01-토공_02-배수공_배수공H_통영기초#11-97-1_평택#18,19건축대비공사(48개월)-단가수정" xfId="1383"/>
    <cellStyle name="통_01-토공_02-배수공_배수공H_통영기초#11-rev1" xfId="1384"/>
    <cellStyle name="통_01-토공_02-배수공_배수공H_통영기초#11-rev1_노임단가" xfId="1385"/>
    <cellStyle name="통_01-토공_02-배수공_배수공H_통영기초#11-rev1_통합내역서" xfId="1386"/>
    <cellStyle name="통_01-토공_02-배수공_배수공H_통영기초#11-rev1_통합내역서_평택#18,19건축대비공사(48개월)" xfId="1387"/>
    <cellStyle name="통_01-토공_02-배수공_배수공H_통영기초#11-rev1_통합내역서_평택#18,19건축대비공사(48개월)-단가수정" xfId="1388"/>
    <cellStyle name="통_01-토공_02-배수공_배수공H_통영기초#11-rev1_평택#18,19건축대비공사(48개월)" xfId="1389"/>
    <cellStyle name="통_01-토공_02-배수공_배수공H_통영기초#11-rev1_평택#18,19건축대비공사(48개월)-단가수정" xfId="1390"/>
    <cellStyle name="통_01-토공_02-배수공_배수공H_통영기초#11-rev1_평택15-17본체내역서_rev5" xfId="1391"/>
    <cellStyle name="통_01-토공_02-배수공_배수공H_통합내역서" xfId="1392"/>
    <cellStyle name="통_01-토공_02-배수공_배수공H_평택#18,19건축대비공사(48개월)" xfId="1393"/>
    <cellStyle name="통_01-토공_02-배수공_배수공H_평택#18,19건축대비공사(48개월)-단가수정" xfId="1394"/>
    <cellStyle name="통_01-토공_02-배수공_배수공H_평택15-17본체내역서_rev5" xfId="1395"/>
    <cellStyle name="통_01-토공_02-배수공_통영기초#11-97-1" xfId="1396"/>
    <cellStyle name="통_01-토공_02-배수공_통영기초#11-97-1_평택#18,19건축대비공사(48개월)" xfId="1397"/>
    <cellStyle name="통_01-토공_02-배수공_통영기초#11-97-1_평택#18,19건축대비공사(48개월)-단가수정" xfId="1398"/>
    <cellStyle name="통_01-토공_02-배수공_통영기초#11-rev1" xfId="1399"/>
    <cellStyle name="통_01-토공_02-배수공_통영기초#11-rev1_노임단가" xfId="1400"/>
    <cellStyle name="통_01-토공_02-배수공_통영기초#11-rev1_통합내역서" xfId="1401"/>
    <cellStyle name="통_01-토공_02-배수공_통영기초#11-rev1_통합내역서_평택#18,19건축대비공사(48개월)" xfId="1402"/>
    <cellStyle name="통_01-토공_02-배수공_통영기초#11-rev1_통합내역서_평택#18,19건축대비공사(48개월)-단가수정" xfId="1403"/>
    <cellStyle name="통_01-토공_02-배수공_통영기초#11-rev1_평택#18,19건축대비공사(48개월)" xfId="1404"/>
    <cellStyle name="통_01-토공_02-배수공_통영기초#11-rev1_평택#18,19건축대비공사(48개월)-단가수정" xfId="1405"/>
    <cellStyle name="통_01-토공_02-배수공_통영기초#11-rev1_평택15-17본체내역서_rev5" xfId="1406"/>
    <cellStyle name="통_01-토공_02-배수공_통합내역서" xfId="1407"/>
    <cellStyle name="통_01-토공_02-배수공_평택#18,19건축대비공사(48개월)" xfId="1408"/>
    <cellStyle name="통_01-토공_02-배수공_평택#18,19건축대비공사(48개월)-단가수정" xfId="1409"/>
    <cellStyle name="통_01-토공_02-배수공_평택15-17본체내역서_rev5" xfId="1410"/>
    <cellStyle name="통_02-배수공" xfId="1411"/>
    <cellStyle name="통_02-배수공_02-배수공" xfId="1412"/>
    <cellStyle name="통_02-배수공_02-배수공_노임단가" xfId="1413"/>
    <cellStyle name="통_02-배수공_02-배수공_배수공H" xfId="1414"/>
    <cellStyle name="통_02-배수공_02-배수공_배수공H_노임단가" xfId="1415"/>
    <cellStyle name="통_02-배수공_02-배수공_배수공H_통영기초#11-97-1" xfId="1416"/>
    <cellStyle name="통_02-배수공_02-배수공_배수공H_통영기초#11-97-1_평택#18,19건축대비공사(48개월)" xfId="1417"/>
    <cellStyle name="통_02-배수공_02-배수공_배수공H_통영기초#11-97-1_평택#18,19건축대비공사(48개월)-단가수정" xfId="1418"/>
    <cellStyle name="통_02-배수공_02-배수공_배수공H_통영기초#11-rev1" xfId="1419"/>
    <cellStyle name="통_02-배수공_02-배수공_배수공H_통영기초#11-rev1_노임단가" xfId="1420"/>
    <cellStyle name="통_02-배수공_02-배수공_배수공H_통영기초#11-rev1_통합내역서" xfId="1421"/>
    <cellStyle name="통_02-배수공_02-배수공_배수공H_통영기초#11-rev1_통합내역서_평택#18,19건축대비공사(48개월)" xfId="1422"/>
    <cellStyle name="통_02-배수공_02-배수공_배수공H_통영기초#11-rev1_통합내역서_평택#18,19건축대비공사(48개월)-단가수정" xfId="1423"/>
    <cellStyle name="통_02-배수공_02-배수공_배수공H_통영기초#11-rev1_평택#18,19건축대비공사(48개월)" xfId="1424"/>
    <cellStyle name="통_02-배수공_02-배수공_배수공H_통영기초#11-rev1_평택#18,19건축대비공사(48개월)-단가수정" xfId="1425"/>
    <cellStyle name="통_02-배수공_02-배수공_배수공H_통영기초#11-rev1_평택15-17본체내역서_rev5" xfId="1426"/>
    <cellStyle name="통_02-배수공_02-배수공_배수공H_통합내역서" xfId="1427"/>
    <cellStyle name="통_02-배수공_02-배수공_배수공H_평택#18,19건축대비공사(48개월)" xfId="1428"/>
    <cellStyle name="통_02-배수공_02-배수공_배수공H_평택#18,19건축대비공사(48개월)-단가수정" xfId="1429"/>
    <cellStyle name="통_02-배수공_02-배수공_배수공H_평택15-17본체내역서_rev5" xfId="1430"/>
    <cellStyle name="통_02-배수공_02-배수공_통영기초#11-97-1" xfId="1431"/>
    <cellStyle name="통_02-배수공_02-배수공_통영기초#11-97-1_평택#18,19건축대비공사(48개월)" xfId="1432"/>
    <cellStyle name="통_02-배수공_02-배수공_통영기초#11-97-1_평택#18,19건축대비공사(48개월)-단가수정" xfId="1433"/>
    <cellStyle name="통_02-배수공_02-배수공_통영기초#11-rev1" xfId="1434"/>
    <cellStyle name="통_02-배수공_02-배수공_통영기초#11-rev1_노임단가" xfId="1435"/>
    <cellStyle name="통_02-배수공_02-배수공_통영기초#11-rev1_통합내역서" xfId="1436"/>
    <cellStyle name="통_02-배수공_02-배수공_통영기초#11-rev1_통합내역서_평택#18,19건축대비공사(48개월)" xfId="1437"/>
    <cellStyle name="통_02-배수공_02-배수공_통영기초#11-rev1_통합내역서_평택#18,19건축대비공사(48개월)-단가수정" xfId="1438"/>
    <cellStyle name="통_02-배수공_02-배수공_통영기초#11-rev1_평택#18,19건축대비공사(48개월)" xfId="1439"/>
    <cellStyle name="통_02-배수공_02-배수공_통영기초#11-rev1_평택#18,19건축대비공사(48개월)-단가수정" xfId="1440"/>
    <cellStyle name="통_02-배수공_02-배수공_통영기초#11-rev1_평택15-17본체내역서_rev5" xfId="1441"/>
    <cellStyle name="통_02-배수공_02-배수공_통합내역서" xfId="1442"/>
    <cellStyle name="통_02-배수공_02-배수공_평택#18,19건축대비공사(48개월)" xfId="1443"/>
    <cellStyle name="통_02-배수공_02-배수공_평택#18,19건축대비공사(48개월)-단가수정" xfId="1444"/>
    <cellStyle name="통_02-배수공_02-배수공_평택15-17본체내역서_rev5" xfId="1445"/>
    <cellStyle name="통_02-배수공_노임단가" xfId="1446"/>
    <cellStyle name="통_02-배수공_배수공H" xfId="1447"/>
    <cellStyle name="통_02-배수공_배수공H_노임단가" xfId="1448"/>
    <cellStyle name="통_02-배수공_배수공H_통영기초#11-97-1" xfId="1449"/>
    <cellStyle name="통_02-배수공_배수공H_통영기초#11-97-1_평택#18,19건축대비공사(48개월)" xfId="1450"/>
    <cellStyle name="통_02-배수공_배수공H_통영기초#11-97-1_평택#18,19건축대비공사(48개월)-단가수정" xfId="1451"/>
    <cellStyle name="통_02-배수공_배수공H_통영기초#11-rev1" xfId="1452"/>
    <cellStyle name="통_02-배수공_배수공H_통영기초#11-rev1_노임단가" xfId="1453"/>
    <cellStyle name="통_02-배수공_배수공H_통영기초#11-rev1_통합내역서" xfId="1454"/>
    <cellStyle name="통_02-배수공_배수공H_통영기초#11-rev1_통합내역서_평택#18,19건축대비공사(48개월)" xfId="1455"/>
    <cellStyle name="통_02-배수공_배수공H_통영기초#11-rev1_통합내역서_평택#18,19건축대비공사(48개월)-단가수정" xfId="1456"/>
    <cellStyle name="통_02-배수공_배수공H_통영기초#11-rev1_평택#18,19건축대비공사(48개월)" xfId="1457"/>
    <cellStyle name="통_02-배수공_배수공H_통영기초#11-rev1_평택#18,19건축대비공사(48개월)-단가수정" xfId="1458"/>
    <cellStyle name="통_02-배수공_배수공H_통영기초#11-rev1_평택15-17본체내역서_rev5" xfId="1459"/>
    <cellStyle name="통_02-배수공_배수공H_통합내역서" xfId="1460"/>
    <cellStyle name="통_02-배수공_배수공H_평택#18,19건축대비공사(48개월)" xfId="1461"/>
    <cellStyle name="통_02-배수공_배수공H_평택#18,19건축대비공사(48개월)-단가수정" xfId="1462"/>
    <cellStyle name="통_02-배수공_배수공H_평택15-17본체내역서_rev5" xfId="1463"/>
    <cellStyle name="통_02-배수공_통영기초#11-97-1" xfId="1464"/>
    <cellStyle name="통_02-배수공_통영기초#11-97-1_평택#18,19건축대비공사(48개월)" xfId="1465"/>
    <cellStyle name="통_02-배수공_통영기초#11-97-1_평택#18,19건축대비공사(48개월)-단가수정" xfId="1466"/>
    <cellStyle name="통_02-배수공_통영기초#11-rev1" xfId="1467"/>
    <cellStyle name="통_02-배수공_통영기초#11-rev1_노임단가" xfId="1468"/>
    <cellStyle name="통_02-배수공_통영기초#11-rev1_통합내역서" xfId="1469"/>
    <cellStyle name="통_02-배수공_통영기초#11-rev1_통합내역서_평택#18,19건축대비공사(48개월)" xfId="1470"/>
    <cellStyle name="통_02-배수공_통영기초#11-rev1_통합내역서_평택#18,19건축대비공사(48개월)-단가수정" xfId="1471"/>
    <cellStyle name="통_02-배수공_통영기초#11-rev1_평택#18,19건축대비공사(48개월)" xfId="1472"/>
    <cellStyle name="통_02-배수공_통영기초#11-rev1_평택#18,19건축대비공사(48개월)-단가수정" xfId="1473"/>
    <cellStyle name="통_02-배수공_통영기초#11-rev1_평택15-17본체내역서_rev5" xfId="1474"/>
    <cellStyle name="통_02-배수공_통합내역서" xfId="1475"/>
    <cellStyle name="통_02-배수공_평택#18,19건축대비공사(48개월)" xfId="1476"/>
    <cellStyle name="통_02-배수공_평택#18,19건축대비공사(48개월)-단가수정" xfId="1477"/>
    <cellStyle name="통_02-배수공_평택15-17본체내역서_rev5" xfId="1478"/>
    <cellStyle name="통_04-포장공_02-배수공" xfId="1479"/>
    <cellStyle name="통_04-포장공_02-배수공_노임단가" xfId="1480"/>
    <cellStyle name="통_04-포장공_02-배수공_배수공H" xfId="1481"/>
    <cellStyle name="통_04-포장공_02-배수공_배수공H_노임단가" xfId="1482"/>
    <cellStyle name="통_04-포장공_02-배수공_배수공H_통영기초#11-97-1" xfId="1483"/>
    <cellStyle name="통_04-포장공_02-배수공_배수공H_통영기초#11-97-1_평택#18,19건축대비공사(48개월)" xfId="1484"/>
    <cellStyle name="통_04-포장공_02-배수공_배수공H_통영기초#11-97-1_평택#18,19건축대비공사(48개월)-단가수정" xfId="1485"/>
    <cellStyle name="통_04-포장공_02-배수공_배수공H_통영기초#11-rev1" xfId="1486"/>
    <cellStyle name="통_04-포장공_02-배수공_배수공H_통영기초#11-rev1_노임단가" xfId="1487"/>
    <cellStyle name="통_04-포장공_02-배수공_배수공H_통영기초#11-rev1_통합내역서" xfId="1488"/>
    <cellStyle name="통_04-포장공_02-배수공_배수공H_통영기초#11-rev1_통합내역서_평택#18,19건축대비공사(48개월)" xfId="1489"/>
    <cellStyle name="통_04-포장공_02-배수공_배수공H_통영기초#11-rev1_통합내역서_평택#18,19건축대비공사(48개월)-단가수정" xfId="1490"/>
    <cellStyle name="통_04-포장공_02-배수공_배수공H_통영기초#11-rev1_평택#18,19건축대비공사(48개월)" xfId="1491"/>
    <cellStyle name="통_04-포장공_02-배수공_배수공H_통영기초#11-rev1_평택#18,19건축대비공사(48개월)-단가수정" xfId="1492"/>
    <cellStyle name="통_04-포장공_02-배수공_배수공H_통영기초#11-rev1_평택15-17본체내역서_rev5" xfId="1493"/>
    <cellStyle name="통_04-포장공_02-배수공_배수공H_통합내역서" xfId="1494"/>
    <cellStyle name="통_04-포장공_02-배수공_배수공H_평택#18,19건축대비공사(48개월)" xfId="1495"/>
    <cellStyle name="통_04-포장공_02-배수공_배수공H_평택#18,19건축대비공사(48개월)-단가수정" xfId="1496"/>
    <cellStyle name="통_04-포장공_02-배수공_배수공H_평택15-17본체내역서_rev5" xfId="1497"/>
    <cellStyle name="통_04-포장공_02-배수공_통영기초#11-97-1" xfId="1498"/>
    <cellStyle name="통_04-포장공_02-배수공_통영기초#11-97-1_평택#18,19건축대비공사(48개월)" xfId="1499"/>
    <cellStyle name="통_04-포장공_02-배수공_통영기초#11-97-1_평택#18,19건축대비공사(48개월)-단가수정" xfId="1500"/>
    <cellStyle name="통_04-포장공_02-배수공_통영기초#11-rev1" xfId="1501"/>
    <cellStyle name="통_04-포장공_02-배수공_통영기초#11-rev1_노임단가" xfId="1502"/>
    <cellStyle name="통_04-포장공_02-배수공_통영기초#11-rev1_통합내역서" xfId="1503"/>
    <cellStyle name="통_04-포장공_02-배수공_통영기초#11-rev1_통합내역서_평택#18,19건축대비공사(48개월)" xfId="1504"/>
    <cellStyle name="통_04-포장공_02-배수공_통영기초#11-rev1_통합내역서_평택#18,19건축대비공사(48개월)-단가수정" xfId="1505"/>
    <cellStyle name="통_04-포장공_02-배수공_통영기초#11-rev1_평택#18,19건축대비공사(48개월)" xfId="1506"/>
    <cellStyle name="통_04-포장공_02-배수공_통영기초#11-rev1_평택#18,19건축대비공사(48개월)-단가수정" xfId="1507"/>
    <cellStyle name="통_04-포장공_02-배수공_통영기초#11-rev1_평택15-17본체내역서_rev5" xfId="1508"/>
    <cellStyle name="통_04-포장공_02-배수공_통합내역서" xfId="1509"/>
    <cellStyle name="통_04-포장공_02-배수공_평택#18,19건축대비공사(48개월)" xfId="1510"/>
    <cellStyle name="통_04-포장공_02-배수공_평택#18,19건축대비공사(48개월)-단가수정" xfId="1511"/>
    <cellStyle name="통_04-포장공_02-배수공_평택15-17본체내역서_rev5" xfId="1512"/>
    <cellStyle name="통_06-부대공_02-배수공" xfId="1513"/>
    <cellStyle name="통_06-부대공_02-배수공_노임단가" xfId="1514"/>
    <cellStyle name="통_06-부대공_02-배수공_배수공H" xfId="1515"/>
    <cellStyle name="통_06-부대공_02-배수공_배수공H_노임단가" xfId="1516"/>
    <cellStyle name="통_06-부대공_02-배수공_배수공H_통영기초#11-97-1" xfId="1517"/>
    <cellStyle name="통_06-부대공_02-배수공_배수공H_통영기초#11-97-1_평택#18,19건축대비공사(48개월)" xfId="1518"/>
    <cellStyle name="통_06-부대공_02-배수공_배수공H_통영기초#11-97-1_평택#18,19건축대비공사(48개월)-단가수정" xfId="1519"/>
    <cellStyle name="통_06-부대공_02-배수공_배수공H_통영기초#11-rev1" xfId="1520"/>
    <cellStyle name="통_06-부대공_02-배수공_배수공H_통영기초#11-rev1_노임단가" xfId="1521"/>
    <cellStyle name="통_06-부대공_02-배수공_배수공H_통영기초#11-rev1_통합내역서" xfId="1522"/>
    <cellStyle name="통_06-부대공_02-배수공_배수공H_통영기초#11-rev1_통합내역서_평택#18,19건축대비공사(48개월)" xfId="1523"/>
    <cellStyle name="통_06-부대공_02-배수공_배수공H_통영기초#11-rev1_통합내역서_평택#18,19건축대비공사(48개월)-단가수정" xfId="1524"/>
    <cellStyle name="통_06-부대공_02-배수공_배수공H_통영기초#11-rev1_평택#18,19건축대비공사(48개월)" xfId="1525"/>
    <cellStyle name="통_06-부대공_02-배수공_배수공H_통영기초#11-rev1_평택#18,19건축대비공사(48개월)-단가수정" xfId="1526"/>
    <cellStyle name="통_06-부대공_02-배수공_배수공H_통영기초#11-rev1_평택15-17본체내역서_rev5" xfId="1527"/>
    <cellStyle name="통_06-부대공_02-배수공_배수공H_통합내역서" xfId="1528"/>
    <cellStyle name="통_06-부대공_02-배수공_배수공H_평택#18,19건축대비공사(48개월)" xfId="1529"/>
    <cellStyle name="통_06-부대공_02-배수공_배수공H_평택#18,19건축대비공사(48개월)-단가수정" xfId="1530"/>
    <cellStyle name="통_06-부대공_02-배수공_배수공H_평택15-17본체내역서_rev5" xfId="1531"/>
    <cellStyle name="통_06-부대공_02-배수공_통영기초#11-97-1" xfId="1532"/>
    <cellStyle name="통_06-부대공_02-배수공_통영기초#11-97-1_평택#18,19건축대비공사(48개월)" xfId="1533"/>
    <cellStyle name="통_06-부대공_02-배수공_통영기초#11-97-1_평택#18,19건축대비공사(48개월)-단가수정" xfId="1534"/>
    <cellStyle name="통_06-부대공_02-배수공_통영기초#11-rev1" xfId="1535"/>
    <cellStyle name="통_06-부대공_02-배수공_통영기초#11-rev1_노임단가" xfId="1536"/>
    <cellStyle name="통_06-부대공_02-배수공_통영기초#11-rev1_통합내역서" xfId="1537"/>
    <cellStyle name="통_06-부대공_02-배수공_통영기초#11-rev1_통합내역서_평택#18,19건축대비공사(48개월)" xfId="1538"/>
    <cellStyle name="통_06-부대공_02-배수공_통영기초#11-rev1_통합내역서_평택#18,19건축대비공사(48개월)-단가수정" xfId="1539"/>
    <cellStyle name="통_06-부대공_02-배수공_통영기초#11-rev1_평택#18,19건축대비공사(48개월)" xfId="1540"/>
    <cellStyle name="통_06-부대공_02-배수공_통영기초#11-rev1_평택#18,19건축대비공사(48개월)-단가수정" xfId="1541"/>
    <cellStyle name="통_06-부대공_02-배수공_통영기초#11-rev1_평택15-17본체내역서_rev5" xfId="1542"/>
    <cellStyle name="통_06-부대공_02-배수공_통합내역서" xfId="1543"/>
    <cellStyle name="통_06-부대공_02-배수공_평택#18,19건축대비공사(48개월)" xfId="1544"/>
    <cellStyle name="통_06-부대공_02-배수공_평택#18,19건축대비공사(48개월)-단가수정" xfId="1545"/>
    <cellStyle name="통_06-부대공_02-배수공_평택15-17본체내역서_rev5" xfId="1546"/>
    <cellStyle name="통_수량산출서(수정)_01-토공_02-배수공" xfId="1547"/>
    <cellStyle name="통_수량산출서(수정)_01-토공_02-배수공_노임단가" xfId="1548"/>
    <cellStyle name="통_수량산출서(수정)_01-토공_02-배수공_배수공H" xfId="1549"/>
    <cellStyle name="통_수량산출서(수정)_01-토공_02-배수공_배수공H_노임단가" xfId="1550"/>
    <cellStyle name="통_수량산출서(수정)_01-토공_02-배수공_배수공H_통영기초#11-97-1" xfId="1551"/>
    <cellStyle name="통_수량산출서(수정)_01-토공_02-배수공_배수공H_통영기초#11-97-1_평택#18,19건축대비공사(48개월)" xfId="1552"/>
    <cellStyle name="통_수량산출서(수정)_01-토공_02-배수공_배수공H_통영기초#11-97-1_평택#18,19건축대비공사(48개월)-단가수정" xfId="1553"/>
    <cellStyle name="통_수량산출서(수정)_01-토공_02-배수공_배수공H_통영기초#11-rev1" xfId="1554"/>
    <cellStyle name="통_수량산출서(수정)_01-토공_02-배수공_배수공H_통영기초#11-rev1_노임단가" xfId="1555"/>
    <cellStyle name="통_수량산출서(수정)_01-토공_02-배수공_배수공H_통영기초#11-rev1_통합내역서" xfId="1556"/>
    <cellStyle name="통_수량산출서(수정)_01-토공_02-배수공_배수공H_통영기초#11-rev1_통합내역서_평택#18,19건축대비공사(48개월)" xfId="1557"/>
    <cellStyle name="통_수량산출서(수정)_01-토공_02-배수공_배수공H_통영기초#11-rev1_통합내역서_평택#18,19건축대비공사(48개월)-단가수정" xfId="1558"/>
    <cellStyle name="통_수량산출서(수정)_01-토공_02-배수공_배수공H_통영기초#11-rev1_평택#18,19건축대비공사(48개월)" xfId="1559"/>
    <cellStyle name="통_수량산출서(수정)_01-토공_02-배수공_배수공H_통영기초#11-rev1_평택#18,19건축대비공사(48개월)-단가수정" xfId="1560"/>
    <cellStyle name="통_수량산출서(수정)_01-토공_02-배수공_배수공H_통영기초#11-rev1_평택15-17본체내역서_rev5" xfId="1561"/>
    <cellStyle name="통_수량산출서(수정)_01-토공_02-배수공_배수공H_통합내역서" xfId="1562"/>
    <cellStyle name="통_수량산출서(수정)_01-토공_02-배수공_배수공H_평택#18,19건축대비공사(48개월)" xfId="1563"/>
    <cellStyle name="통_수량산출서(수정)_01-토공_02-배수공_배수공H_평택#18,19건축대비공사(48개월)-단가수정" xfId="1564"/>
    <cellStyle name="통_수량산출서(수정)_01-토공_02-배수공_배수공H_평택15-17본체내역서_rev5" xfId="1565"/>
    <cellStyle name="통_수량산출서(수정)_01-토공_02-배수공_통영기초#11-97-1" xfId="1566"/>
    <cellStyle name="통_수량산출서(수정)_01-토공_02-배수공_통영기초#11-97-1_평택#18,19건축대비공사(48개월)" xfId="1567"/>
    <cellStyle name="통_수량산출서(수정)_01-토공_02-배수공_통영기초#11-97-1_평택#18,19건축대비공사(48개월)-단가수정" xfId="1568"/>
    <cellStyle name="통_수량산출서(수정)_01-토공_02-배수공_통영기초#11-rev1" xfId="1569"/>
    <cellStyle name="통_수량산출서(수정)_01-토공_02-배수공_통영기초#11-rev1_노임단가" xfId="1570"/>
    <cellStyle name="통_수량산출서(수정)_01-토공_02-배수공_통영기초#11-rev1_통합내역서" xfId="1571"/>
    <cellStyle name="통_수량산출서(수정)_01-토공_02-배수공_통영기초#11-rev1_통합내역서_평택#18,19건축대비공사(48개월)" xfId="1572"/>
    <cellStyle name="통_수량산출서(수정)_01-토공_02-배수공_통영기초#11-rev1_통합내역서_평택#18,19건축대비공사(48개월)-단가수정" xfId="1573"/>
    <cellStyle name="통_수량산출서(수정)_01-토공_02-배수공_통영기초#11-rev1_평택#18,19건축대비공사(48개월)" xfId="1574"/>
    <cellStyle name="통_수량산출서(수정)_01-토공_02-배수공_통영기초#11-rev1_평택#18,19건축대비공사(48개월)-단가수정" xfId="1575"/>
    <cellStyle name="통_수량산출서(수정)_01-토공_02-배수공_통영기초#11-rev1_평택15-17본체내역서_rev5" xfId="1576"/>
    <cellStyle name="통_수량산출서(수정)_01-토공_02-배수공_통합내역서" xfId="1577"/>
    <cellStyle name="통_수량산출서(수정)_01-토공_02-배수공_평택#18,19건축대비공사(48개월)" xfId="1578"/>
    <cellStyle name="통_수량산출서(수정)_01-토공_02-배수공_평택#18,19건축대비공사(48개월)-단가수정" xfId="1579"/>
    <cellStyle name="통_수량산출서(수정)_01-토공_02-배수공_평택15-17본체내역서_rev5" xfId="1580"/>
    <cellStyle name="통_수량산출서(수정)_02-배수공" xfId="1581"/>
    <cellStyle name="통_수량산출서(수정)_02-배수공_02-배수공" xfId="1582"/>
    <cellStyle name="통_수량산출서(수정)_02-배수공_02-배수공_노임단가" xfId="1583"/>
    <cellStyle name="통_수량산출서(수정)_02-배수공_02-배수공_배수공H" xfId="1584"/>
    <cellStyle name="통_수량산출서(수정)_02-배수공_02-배수공_배수공H_노임단가" xfId="1585"/>
    <cellStyle name="통_수량산출서(수정)_02-배수공_02-배수공_배수공H_통영기초#11-97-1" xfId="1586"/>
    <cellStyle name="통_수량산출서(수정)_02-배수공_02-배수공_배수공H_통영기초#11-97-1_평택#18,19건축대비공사(48개월)" xfId="1587"/>
    <cellStyle name="통_수량산출서(수정)_02-배수공_02-배수공_배수공H_통영기초#11-97-1_평택#18,19건축대비공사(48개월)-단가수정" xfId="1588"/>
    <cellStyle name="통_수량산출서(수정)_02-배수공_02-배수공_배수공H_통영기초#11-rev1" xfId="1589"/>
    <cellStyle name="통_수량산출서(수정)_02-배수공_02-배수공_배수공H_통영기초#11-rev1_노임단가" xfId="1590"/>
    <cellStyle name="통_수량산출서(수정)_02-배수공_02-배수공_배수공H_통영기초#11-rev1_통합내역서" xfId="1591"/>
    <cellStyle name="통_수량산출서(수정)_02-배수공_02-배수공_배수공H_통영기초#11-rev1_통합내역서_평택#18,19건축대비공사(48개월)" xfId="1592"/>
    <cellStyle name="통_수량산출서(수정)_02-배수공_02-배수공_배수공H_통영기초#11-rev1_통합내역서_평택#18,19건축대비공사(48개월)-단가수정" xfId="1593"/>
    <cellStyle name="통_수량산출서(수정)_02-배수공_02-배수공_배수공H_통영기초#11-rev1_평택#18,19건축대비공사(48개월)" xfId="1594"/>
    <cellStyle name="통_수량산출서(수정)_02-배수공_02-배수공_배수공H_통영기초#11-rev1_평택#18,19건축대비공사(48개월)-단가수정" xfId="1595"/>
    <cellStyle name="통_수량산출서(수정)_02-배수공_02-배수공_배수공H_통영기초#11-rev1_평택15-17본체내역서_rev5" xfId="1596"/>
    <cellStyle name="통_수량산출서(수정)_02-배수공_02-배수공_배수공H_통합내역서" xfId="1597"/>
    <cellStyle name="통_수량산출서(수정)_02-배수공_02-배수공_배수공H_평택#18,19건축대비공사(48개월)" xfId="1598"/>
    <cellStyle name="통_수량산출서(수정)_02-배수공_02-배수공_배수공H_평택#18,19건축대비공사(48개월)-단가수정" xfId="1599"/>
    <cellStyle name="통_수량산출서(수정)_02-배수공_02-배수공_배수공H_평택15-17본체내역서_rev5" xfId="1600"/>
    <cellStyle name="통_수량산출서(수정)_02-배수공_02-배수공_통영기초#11-97-1" xfId="1601"/>
    <cellStyle name="통_수량산출서(수정)_02-배수공_02-배수공_통영기초#11-97-1_평택#18,19건축대비공사(48개월)" xfId="1602"/>
    <cellStyle name="통_수량산출서(수정)_02-배수공_02-배수공_통영기초#11-97-1_평택#18,19건축대비공사(48개월)-단가수정" xfId="1603"/>
    <cellStyle name="통_수량산출서(수정)_02-배수공_02-배수공_통영기초#11-rev1" xfId="1604"/>
    <cellStyle name="통_수량산출서(수정)_02-배수공_02-배수공_통영기초#11-rev1_노임단가" xfId="1605"/>
    <cellStyle name="통_수량산출서(수정)_02-배수공_02-배수공_통영기초#11-rev1_통합내역서" xfId="1606"/>
    <cellStyle name="통_수량산출서(수정)_02-배수공_02-배수공_통영기초#11-rev1_통합내역서_평택#18,19건축대비공사(48개월)" xfId="1607"/>
    <cellStyle name="통_수량산출서(수정)_02-배수공_02-배수공_통영기초#11-rev1_통합내역서_평택#18,19건축대비공사(48개월)-단가수정" xfId="1608"/>
    <cellStyle name="통_수량산출서(수정)_02-배수공_02-배수공_통영기초#11-rev1_평택#18,19건축대비공사(48개월)" xfId="1609"/>
    <cellStyle name="통_수량산출서(수정)_02-배수공_02-배수공_통영기초#11-rev1_평택#18,19건축대비공사(48개월)-단가수정" xfId="1610"/>
    <cellStyle name="통_수량산출서(수정)_02-배수공_02-배수공_통영기초#11-rev1_평택15-17본체내역서_rev5" xfId="1611"/>
    <cellStyle name="통_수량산출서(수정)_02-배수공_02-배수공_통합내역서" xfId="1612"/>
    <cellStyle name="통_수량산출서(수정)_02-배수공_02-배수공_평택#18,19건축대비공사(48개월)" xfId="1613"/>
    <cellStyle name="통_수량산출서(수정)_02-배수공_02-배수공_평택#18,19건축대비공사(48개월)-단가수정" xfId="1614"/>
    <cellStyle name="통_수량산출서(수정)_02-배수공_02-배수공_평택15-17본체내역서_rev5" xfId="1615"/>
    <cellStyle name="통_수량산출서(수정)_02-배수공_노임단가" xfId="1616"/>
    <cellStyle name="통_수량산출서(수정)_02-배수공_배수공H" xfId="1617"/>
    <cellStyle name="통_수량산출서(수정)_02-배수공_배수공H_노임단가" xfId="1618"/>
    <cellStyle name="통_수량산출서(수정)_02-배수공_배수공H_통영기초#11-97-1" xfId="1619"/>
    <cellStyle name="통_수량산출서(수정)_02-배수공_배수공H_통영기초#11-97-1_평택#18,19건축대비공사(48개월)" xfId="1620"/>
    <cellStyle name="통_수량산출서(수정)_02-배수공_배수공H_통영기초#11-97-1_평택#18,19건축대비공사(48개월)-단가수정" xfId="1621"/>
    <cellStyle name="통_수량산출서(수정)_02-배수공_배수공H_통영기초#11-rev1" xfId="1622"/>
    <cellStyle name="통_수량산출서(수정)_02-배수공_배수공H_통영기초#11-rev1_노임단가" xfId="1623"/>
    <cellStyle name="통_수량산출서(수정)_02-배수공_배수공H_통영기초#11-rev1_통합내역서" xfId="1624"/>
    <cellStyle name="통_수량산출서(수정)_02-배수공_배수공H_통영기초#11-rev1_통합내역서_평택#18,19건축대비공사(48개월)" xfId="1625"/>
    <cellStyle name="통_수량산출서(수정)_02-배수공_배수공H_통영기초#11-rev1_통합내역서_평택#18,19건축대비공사(48개월)-단가수정" xfId="1626"/>
    <cellStyle name="통_수량산출서(수정)_02-배수공_배수공H_통영기초#11-rev1_평택#18,19건축대비공사(48개월)" xfId="1627"/>
    <cellStyle name="통_수량산출서(수정)_02-배수공_배수공H_통영기초#11-rev1_평택#18,19건축대비공사(48개월)-단가수정" xfId="1628"/>
    <cellStyle name="통_수량산출서(수정)_02-배수공_배수공H_통영기초#11-rev1_평택15-17본체내역서_rev5" xfId="1629"/>
    <cellStyle name="통_수량산출서(수정)_02-배수공_배수공H_통합내역서" xfId="1630"/>
    <cellStyle name="통_수량산출서(수정)_02-배수공_배수공H_평택#18,19건축대비공사(48개월)" xfId="1631"/>
    <cellStyle name="통_수량산출서(수정)_02-배수공_배수공H_평택#18,19건축대비공사(48개월)-단가수정" xfId="1632"/>
    <cellStyle name="통_수량산출서(수정)_02-배수공_배수공H_평택15-17본체내역서_rev5" xfId="1633"/>
    <cellStyle name="통_수량산출서(수정)_02-배수공_통영기초#11-97-1" xfId="1634"/>
    <cellStyle name="통_수량산출서(수정)_02-배수공_통영기초#11-97-1_평택#18,19건축대비공사(48개월)" xfId="1635"/>
    <cellStyle name="통_수량산출서(수정)_02-배수공_통영기초#11-97-1_평택#18,19건축대비공사(48개월)-단가수정" xfId="1636"/>
    <cellStyle name="통_수량산출서(수정)_02-배수공_통영기초#11-rev1" xfId="1637"/>
    <cellStyle name="통_수량산출서(수정)_02-배수공_통영기초#11-rev1_노임단가" xfId="1638"/>
    <cellStyle name="통_수량산출서(수정)_02-배수공_통영기초#11-rev1_통합내역서" xfId="1639"/>
    <cellStyle name="통_수량산출서(수정)_02-배수공_통영기초#11-rev1_통합내역서_평택#18,19건축대비공사(48개월)" xfId="1640"/>
    <cellStyle name="통_수량산출서(수정)_02-배수공_통영기초#11-rev1_통합내역서_평택#18,19건축대비공사(48개월)-단가수정" xfId="1641"/>
    <cellStyle name="통_수량산출서(수정)_02-배수공_통영기초#11-rev1_평택#18,19건축대비공사(48개월)" xfId="1642"/>
    <cellStyle name="통_수량산출서(수정)_02-배수공_통영기초#11-rev1_평택#18,19건축대비공사(48개월)-단가수정" xfId="1643"/>
    <cellStyle name="통_수량산출서(수정)_02-배수공_통영기초#11-rev1_평택15-17본체내역서_rev5" xfId="1644"/>
    <cellStyle name="통_수량산출서(수정)_02-배수공_통합내역서" xfId="1645"/>
    <cellStyle name="통_수량산출서(수정)_02-배수공_평택#18,19건축대비공사(48개월)" xfId="1646"/>
    <cellStyle name="통_수량산출서(수정)_02-배수공_평택#18,19건축대비공사(48개월)-단가수정" xfId="1647"/>
    <cellStyle name="통_수량산출서(수정)_02-배수공_평택15-17본체내역서_rev5" xfId="1648"/>
    <cellStyle name="통_수량산출서(수정)_04-포장공_02-배수공" xfId="1649"/>
    <cellStyle name="통_수량산출서(수정)_04-포장공_02-배수공_노임단가" xfId="1650"/>
    <cellStyle name="통_수량산출서(수정)_04-포장공_02-배수공_배수공H" xfId="1651"/>
    <cellStyle name="통_수량산출서(수정)_04-포장공_02-배수공_배수공H_노임단가" xfId="1652"/>
    <cellStyle name="통_수량산출서(수정)_04-포장공_02-배수공_배수공H_통영기초#11-97-1" xfId="1653"/>
    <cellStyle name="통_수량산출서(수정)_04-포장공_02-배수공_배수공H_통영기초#11-97-1_평택#18,19건축대비공사(48개월)" xfId="1654"/>
    <cellStyle name="통_수량산출서(수정)_04-포장공_02-배수공_배수공H_통영기초#11-97-1_평택#18,19건축대비공사(48개월)-단가수정" xfId="1655"/>
    <cellStyle name="통_수량산출서(수정)_04-포장공_02-배수공_배수공H_통영기초#11-rev1" xfId="1656"/>
    <cellStyle name="통_수량산출서(수정)_04-포장공_02-배수공_배수공H_통영기초#11-rev1_노임단가" xfId="1657"/>
    <cellStyle name="통_수량산출서(수정)_04-포장공_02-배수공_배수공H_통영기초#11-rev1_통합내역서" xfId="1658"/>
    <cellStyle name="통_수량산출서(수정)_04-포장공_02-배수공_배수공H_통영기초#11-rev1_통합내역서_평택#18,19건축대비공사(48개월)" xfId="1659"/>
    <cellStyle name="통_수량산출서(수정)_04-포장공_02-배수공_배수공H_통영기초#11-rev1_통합내역서_평택#18,19건축대비공사(48개월)-단가수정" xfId="1660"/>
    <cellStyle name="통_수량산출서(수정)_04-포장공_02-배수공_배수공H_통영기초#11-rev1_평택#18,19건축대비공사(48개월)" xfId="1661"/>
    <cellStyle name="통_수량산출서(수정)_04-포장공_02-배수공_배수공H_통영기초#11-rev1_평택#18,19건축대비공사(48개월)-단가수정" xfId="1662"/>
    <cellStyle name="통_수량산출서(수정)_04-포장공_02-배수공_배수공H_통영기초#11-rev1_평택15-17본체내역서_rev5" xfId="1663"/>
    <cellStyle name="통_수량산출서(수정)_04-포장공_02-배수공_배수공H_통합내역서" xfId="1664"/>
    <cellStyle name="통_수량산출서(수정)_04-포장공_02-배수공_배수공H_평택#18,19건축대비공사(48개월)" xfId="1665"/>
    <cellStyle name="통_수량산출서(수정)_04-포장공_02-배수공_배수공H_평택#18,19건축대비공사(48개월)-단가수정" xfId="1666"/>
    <cellStyle name="통_수량산출서(수정)_04-포장공_02-배수공_배수공H_평택15-17본체내역서_rev5" xfId="1667"/>
    <cellStyle name="통_수량산출서(수정)_04-포장공_02-배수공_통영기초#11-97-1" xfId="1668"/>
    <cellStyle name="통_수량산출서(수정)_04-포장공_02-배수공_통영기초#11-97-1_평택#18,19건축대비공사(48개월)" xfId="1669"/>
    <cellStyle name="통_수량산출서(수정)_04-포장공_02-배수공_통영기초#11-97-1_평택#18,19건축대비공사(48개월)-단가수정" xfId="1670"/>
    <cellStyle name="통_수량산출서(수정)_04-포장공_02-배수공_통영기초#11-rev1" xfId="1671"/>
    <cellStyle name="통_수량산출서(수정)_04-포장공_02-배수공_통영기초#11-rev1_노임단가" xfId="1672"/>
    <cellStyle name="통_수량산출서(수정)_04-포장공_02-배수공_통영기초#11-rev1_통합내역서" xfId="1673"/>
    <cellStyle name="통_수량산출서(수정)_04-포장공_02-배수공_통영기초#11-rev1_통합내역서_평택#18,19건축대비공사(48개월)" xfId="1674"/>
    <cellStyle name="통_수량산출서(수정)_04-포장공_02-배수공_통영기초#11-rev1_통합내역서_평택#18,19건축대비공사(48개월)-단가수정" xfId="1675"/>
    <cellStyle name="통_수량산출서(수정)_04-포장공_02-배수공_통영기초#11-rev1_평택#18,19건축대비공사(48개월)" xfId="1676"/>
    <cellStyle name="통_수량산출서(수정)_04-포장공_02-배수공_통영기초#11-rev1_평택#18,19건축대비공사(48개월)-단가수정" xfId="1677"/>
    <cellStyle name="통_수량산출서(수정)_04-포장공_02-배수공_통영기초#11-rev1_평택15-17본체내역서_rev5" xfId="1678"/>
    <cellStyle name="통_수량산출서(수정)_04-포장공_02-배수공_통합내역서" xfId="1679"/>
    <cellStyle name="통_수량산출서(수정)_04-포장공_02-배수공_평택#18,19건축대비공사(48개월)" xfId="1680"/>
    <cellStyle name="통_수량산출서(수정)_04-포장공_02-배수공_평택#18,19건축대비공사(48개월)-단가수정" xfId="1681"/>
    <cellStyle name="통_수량산출서(수정)_04-포장공_02-배수공_평택15-17본체내역서_rev5" xfId="1682"/>
    <cellStyle name="통_수량산출서(수정)_06-부대공_02-배수공" xfId="1683"/>
    <cellStyle name="통_수량산출서(수정)_06-부대공_02-배수공_노임단가" xfId="1684"/>
    <cellStyle name="통_수량산출서(수정)_06-부대공_02-배수공_배수공H" xfId="1685"/>
    <cellStyle name="통_수량산출서(수정)_06-부대공_02-배수공_배수공H_노임단가" xfId="1686"/>
    <cellStyle name="통_수량산출서(수정)_06-부대공_02-배수공_배수공H_통영기초#11-97-1" xfId="1687"/>
    <cellStyle name="통_수량산출서(수정)_06-부대공_02-배수공_배수공H_통영기초#11-97-1_평택#18,19건축대비공사(48개월)" xfId="1688"/>
    <cellStyle name="통_수량산출서(수정)_06-부대공_02-배수공_배수공H_통영기초#11-97-1_평택#18,19건축대비공사(48개월)-단가수정" xfId="1689"/>
    <cellStyle name="통_수량산출서(수정)_06-부대공_02-배수공_배수공H_통영기초#11-rev1" xfId="1690"/>
    <cellStyle name="통_수량산출서(수정)_06-부대공_02-배수공_배수공H_통영기초#11-rev1_노임단가" xfId="1691"/>
    <cellStyle name="통_수량산출서(수정)_06-부대공_02-배수공_배수공H_통영기초#11-rev1_통합내역서" xfId="1692"/>
    <cellStyle name="통_수량산출서(수정)_06-부대공_02-배수공_배수공H_통영기초#11-rev1_통합내역서_평택#18,19건축대비공사(48개월)" xfId="1693"/>
    <cellStyle name="통_수량산출서(수정)_06-부대공_02-배수공_배수공H_통영기초#11-rev1_통합내역서_평택#18,19건축대비공사(48개월)-단가수정" xfId="1694"/>
    <cellStyle name="통_수량산출서(수정)_06-부대공_02-배수공_배수공H_통영기초#11-rev1_평택#18,19건축대비공사(48개월)" xfId="1695"/>
    <cellStyle name="통_수량산출서(수정)_06-부대공_02-배수공_배수공H_통영기초#11-rev1_평택#18,19건축대비공사(48개월)-단가수정" xfId="1696"/>
    <cellStyle name="통_수량산출서(수정)_06-부대공_02-배수공_배수공H_통영기초#11-rev1_평택15-17본체내역서_rev5" xfId="1697"/>
    <cellStyle name="통_수량산출서(수정)_06-부대공_02-배수공_배수공H_통합내역서" xfId="1698"/>
    <cellStyle name="통_수량산출서(수정)_06-부대공_02-배수공_배수공H_평택#18,19건축대비공사(48개월)" xfId="1699"/>
    <cellStyle name="통_수량산출서(수정)_06-부대공_02-배수공_배수공H_평택#18,19건축대비공사(48개월)-단가수정" xfId="1700"/>
    <cellStyle name="통_수량산출서(수정)_06-부대공_02-배수공_배수공H_평택15-17본체내역서_rev5" xfId="1701"/>
    <cellStyle name="통_수량산출서(수정)_06-부대공_02-배수공_통영기초#11-97-1" xfId="1702"/>
    <cellStyle name="통_수량산출서(수정)_06-부대공_02-배수공_통영기초#11-97-1_평택#18,19건축대비공사(48개월)" xfId="1703"/>
    <cellStyle name="통_수량산출서(수정)_06-부대공_02-배수공_통영기초#11-97-1_평택#18,19건축대비공사(48개월)-단가수정" xfId="1704"/>
    <cellStyle name="통_수량산출서(수정)_06-부대공_02-배수공_통영기초#11-rev1" xfId="1705"/>
    <cellStyle name="통_수량산출서(수정)_06-부대공_02-배수공_통영기초#11-rev1_노임단가" xfId="1706"/>
    <cellStyle name="통_수량산출서(수정)_06-부대공_02-배수공_통영기초#11-rev1_통합내역서" xfId="1707"/>
    <cellStyle name="통_수량산출서(수정)_06-부대공_02-배수공_통영기초#11-rev1_통합내역서_평택#18,19건축대비공사(48개월)" xfId="1708"/>
    <cellStyle name="통_수량산출서(수정)_06-부대공_02-배수공_통영기초#11-rev1_통합내역서_평택#18,19건축대비공사(48개월)-단가수정" xfId="1709"/>
    <cellStyle name="통_수량산출서(수정)_06-부대공_02-배수공_통영기초#11-rev1_평택#18,19건축대비공사(48개월)" xfId="1710"/>
    <cellStyle name="통_수량산출서(수정)_06-부대공_02-배수공_통영기초#11-rev1_평택#18,19건축대비공사(48개월)-단가수정" xfId="1711"/>
    <cellStyle name="통_수량산출서(수정)_06-부대공_02-배수공_통영기초#11-rev1_평택15-17본체내역서_rev5" xfId="1712"/>
    <cellStyle name="통_수량산출서(수정)_06-부대공_02-배수공_통합내역서" xfId="1713"/>
    <cellStyle name="통_수량산출서(수정)_06-부대공_02-배수공_평택#18,19건축대비공사(48개월)" xfId="1714"/>
    <cellStyle name="통_수량산출서(수정)_06-부대공_02-배수공_평택#18,19건축대비공사(48개월)-단가수정" xfId="1715"/>
    <cellStyle name="통_수량산출서(수정)_06-부대공_02-배수공_평택15-17본체내역서_rev5" xfId="1716"/>
    <cellStyle name="통화 [0]" xfId="2150" builtinId="7"/>
    <cellStyle name="통화 [0] 2" xfId="2156"/>
    <cellStyle name="통화 [0㉝〸" xfId="1717"/>
    <cellStyle name="퍼센트" xfId="1718"/>
    <cellStyle name="표(가는선,가운데,중앙)" xfId="1719"/>
    <cellStyle name="표(가는선,왼쪽,중앙)" xfId="1720"/>
    <cellStyle name="표(세로쓰기)" xfId="1721"/>
    <cellStyle name="표_01-토공_02-배수공" xfId="1722"/>
    <cellStyle name="표_01-토공_02-배수공_노임단가" xfId="1723"/>
    <cellStyle name="표_01-토공_02-배수공_배수공H" xfId="1724"/>
    <cellStyle name="표_01-토공_02-배수공_배수공H_노임단가" xfId="1725"/>
    <cellStyle name="표_01-토공_02-배수공_배수공H_통영기초#11-97-1" xfId="1726"/>
    <cellStyle name="표_01-토공_02-배수공_배수공H_통영기초#11-97-1_평택#18,19건축대비공사(48개월)" xfId="1727"/>
    <cellStyle name="표_01-토공_02-배수공_배수공H_통영기초#11-97-1_평택#18,19건축대비공사(48개월)-단가수정" xfId="1728"/>
    <cellStyle name="표_01-토공_02-배수공_배수공H_통영기초#11-rev1" xfId="1729"/>
    <cellStyle name="표_01-토공_02-배수공_배수공H_통영기초#11-rev1_노임단가" xfId="1730"/>
    <cellStyle name="표_01-토공_02-배수공_배수공H_통영기초#11-rev1_통합내역서" xfId="1731"/>
    <cellStyle name="표_01-토공_02-배수공_배수공H_통영기초#11-rev1_통합내역서_평택#18,19건축대비공사(48개월)" xfId="1732"/>
    <cellStyle name="표_01-토공_02-배수공_배수공H_통영기초#11-rev1_통합내역서_평택#18,19건축대비공사(48개월)-단가수정" xfId="1733"/>
    <cellStyle name="표_01-토공_02-배수공_배수공H_통영기초#11-rev1_평택#18,19건축대비공사(48개월)" xfId="1734"/>
    <cellStyle name="표_01-토공_02-배수공_배수공H_통영기초#11-rev1_평택#18,19건축대비공사(48개월)-단가수정" xfId="1735"/>
    <cellStyle name="표_01-토공_02-배수공_배수공H_통영기초#11-rev1_평택15-17본체내역서_rev5" xfId="1736"/>
    <cellStyle name="표_01-토공_02-배수공_배수공H_통합내역서" xfId="1737"/>
    <cellStyle name="표_01-토공_02-배수공_배수공H_평택#18,19건축대비공사(48개월)" xfId="1738"/>
    <cellStyle name="표_01-토공_02-배수공_배수공H_평택#18,19건축대비공사(48개월)-단가수정" xfId="1739"/>
    <cellStyle name="표_01-토공_02-배수공_배수공H_평택15-17본체내역서_rev5" xfId="1740"/>
    <cellStyle name="표_01-토공_02-배수공_통영기초#11-97-1" xfId="1741"/>
    <cellStyle name="표_01-토공_02-배수공_통영기초#11-97-1_평택#18,19건축대비공사(48개월)" xfId="1742"/>
    <cellStyle name="표_01-토공_02-배수공_통영기초#11-97-1_평택#18,19건축대비공사(48개월)-단가수정" xfId="1743"/>
    <cellStyle name="표_01-토공_02-배수공_통영기초#11-rev1" xfId="1744"/>
    <cellStyle name="표_01-토공_02-배수공_통영기초#11-rev1_노임단가" xfId="1745"/>
    <cellStyle name="표_01-토공_02-배수공_통영기초#11-rev1_통합내역서" xfId="1746"/>
    <cellStyle name="표_01-토공_02-배수공_통영기초#11-rev1_통합내역서_평택#18,19건축대비공사(48개월)" xfId="1747"/>
    <cellStyle name="표_01-토공_02-배수공_통영기초#11-rev1_통합내역서_평택#18,19건축대비공사(48개월)-단가수정" xfId="1748"/>
    <cellStyle name="표_01-토공_02-배수공_통영기초#11-rev1_평택#18,19건축대비공사(48개월)" xfId="1749"/>
    <cellStyle name="표_01-토공_02-배수공_통영기초#11-rev1_평택#18,19건축대비공사(48개월)-단가수정" xfId="1750"/>
    <cellStyle name="표_01-토공_02-배수공_통영기초#11-rev1_평택15-17본체내역서_rev5" xfId="1751"/>
    <cellStyle name="표_01-토공_02-배수공_통합내역서" xfId="1752"/>
    <cellStyle name="표_01-토공_02-배수공_평택#18,19건축대비공사(48개월)" xfId="1753"/>
    <cellStyle name="표_01-토공_02-배수공_평택#18,19건축대비공사(48개월)-단가수정" xfId="1754"/>
    <cellStyle name="표_01-토공_02-배수공_평택15-17본체내역서_rev5" xfId="1755"/>
    <cellStyle name="표_02-배수공" xfId="1756"/>
    <cellStyle name="표_02-배수공_02-배수공" xfId="1757"/>
    <cellStyle name="표_02-배수공_02-배수공_노임단가" xfId="1758"/>
    <cellStyle name="표_02-배수공_02-배수공_배수공H" xfId="1759"/>
    <cellStyle name="표_02-배수공_02-배수공_배수공H_노임단가" xfId="1760"/>
    <cellStyle name="표_02-배수공_02-배수공_배수공H_통영기초#11-97-1" xfId="1761"/>
    <cellStyle name="표_02-배수공_02-배수공_배수공H_통영기초#11-97-1_평택#18,19건축대비공사(48개월)" xfId="1762"/>
    <cellStyle name="표_02-배수공_02-배수공_배수공H_통영기초#11-97-1_평택#18,19건축대비공사(48개월)-단가수정" xfId="1763"/>
    <cellStyle name="표_02-배수공_02-배수공_배수공H_통영기초#11-rev1" xfId="1764"/>
    <cellStyle name="표_02-배수공_02-배수공_배수공H_통영기초#11-rev1_노임단가" xfId="1765"/>
    <cellStyle name="표_02-배수공_02-배수공_배수공H_통영기초#11-rev1_통합내역서" xfId="1766"/>
    <cellStyle name="표_02-배수공_02-배수공_배수공H_통영기초#11-rev1_통합내역서_평택#18,19건축대비공사(48개월)" xfId="1767"/>
    <cellStyle name="표_02-배수공_02-배수공_배수공H_통영기초#11-rev1_통합내역서_평택#18,19건축대비공사(48개월)-단가수정" xfId="1768"/>
    <cellStyle name="표_02-배수공_02-배수공_배수공H_통영기초#11-rev1_평택#18,19건축대비공사(48개월)" xfId="1769"/>
    <cellStyle name="표_02-배수공_02-배수공_배수공H_통영기초#11-rev1_평택#18,19건축대비공사(48개월)-단가수정" xfId="1770"/>
    <cellStyle name="표_02-배수공_02-배수공_배수공H_통영기초#11-rev1_평택15-17본체내역서_rev5" xfId="1771"/>
    <cellStyle name="표_02-배수공_02-배수공_배수공H_통합내역서" xfId="1772"/>
    <cellStyle name="표_02-배수공_02-배수공_배수공H_평택#18,19건축대비공사(48개월)" xfId="1773"/>
    <cellStyle name="표_02-배수공_02-배수공_배수공H_평택#18,19건축대비공사(48개월)-단가수정" xfId="1774"/>
    <cellStyle name="표_02-배수공_02-배수공_배수공H_평택15-17본체내역서_rev5" xfId="1775"/>
    <cellStyle name="표_02-배수공_02-배수공_통영기초#11-97-1" xfId="1776"/>
    <cellStyle name="표_02-배수공_02-배수공_통영기초#11-97-1_평택#18,19건축대비공사(48개월)" xfId="1777"/>
    <cellStyle name="표_02-배수공_02-배수공_통영기초#11-97-1_평택#18,19건축대비공사(48개월)-단가수정" xfId="1778"/>
    <cellStyle name="표_02-배수공_02-배수공_통영기초#11-rev1" xfId="1779"/>
    <cellStyle name="표_02-배수공_02-배수공_통영기초#11-rev1_노임단가" xfId="1780"/>
    <cellStyle name="표_02-배수공_02-배수공_통영기초#11-rev1_통합내역서" xfId="1781"/>
    <cellStyle name="표_02-배수공_02-배수공_통영기초#11-rev1_통합내역서_평택#18,19건축대비공사(48개월)" xfId="1782"/>
    <cellStyle name="표_02-배수공_02-배수공_통영기초#11-rev1_통합내역서_평택#18,19건축대비공사(48개월)-단가수정" xfId="1783"/>
    <cellStyle name="표_02-배수공_02-배수공_통영기초#11-rev1_평택#18,19건축대비공사(48개월)" xfId="1784"/>
    <cellStyle name="표_02-배수공_02-배수공_통영기초#11-rev1_평택#18,19건축대비공사(48개월)-단가수정" xfId="1785"/>
    <cellStyle name="표_02-배수공_02-배수공_통영기초#11-rev1_평택15-17본체내역서_rev5" xfId="1786"/>
    <cellStyle name="표_02-배수공_02-배수공_통합내역서" xfId="1787"/>
    <cellStyle name="표_02-배수공_02-배수공_평택#18,19건축대비공사(48개월)" xfId="1788"/>
    <cellStyle name="표_02-배수공_02-배수공_평택#18,19건축대비공사(48개월)-단가수정" xfId="1789"/>
    <cellStyle name="표_02-배수공_02-배수공_평택15-17본체내역서_rev5" xfId="1790"/>
    <cellStyle name="표_02-배수공_노임단가" xfId="1791"/>
    <cellStyle name="표_02-배수공_배수공H" xfId="1792"/>
    <cellStyle name="표_02-배수공_배수공H_노임단가" xfId="1793"/>
    <cellStyle name="표_02-배수공_배수공H_통영기초#11-97-1" xfId="1794"/>
    <cellStyle name="표_02-배수공_배수공H_통영기초#11-97-1_평택#18,19건축대비공사(48개월)" xfId="1795"/>
    <cellStyle name="표_02-배수공_배수공H_통영기초#11-97-1_평택#18,19건축대비공사(48개월)-단가수정" xfId="1796"/>
    <cellStyle name="표_02-배수공_배수공H_통영기초#11-rev1" xfId="1797"/>
    <cellStyle name="표_02-배수공_배수공H_통영기초#11-rev1_노임단가" xfId="1798"/>
    <cellStyle name="표_02-배수공_배수공H_통영기초#11-rev1_통합내역서" xfId="1799"/>
    <cellStyle name="표_02-배수공_배수공H_통영기초#11-rev1_통합내역서_평택#18,19건축대비공사(48개월)" xfId="1800"/>
    <cellStyle name="표_02-배수공_배수공H_통영기초#11-rev1_통합내역서_평택#18,19건축대비공사(48개월)-단가수정" xfId="1801"/>
    <cellStyle name="표_02-배수공_배수공H_통영기초#11-rev1_평택#18,19건축대비공사(48개월)" xfId="1802"/>
    <cellStyle name="표_02-배수공_배수공H_통영기초#11-rev1_평택#18,19건축대비공사(48개월)-단가수정" xfId="1803"/>
    <cellStyle name="표_02-배수공_배수공H_통영기초#11-rev1_평택15-17본체내역서_rev5" xfId="1804"/>
    <cellStyle name="표_02-배수공_배수공H_통합내역서" xfId="1805"/>
    <cellStyle name="표_02-배수공_배수공H_평택#18,19건축대비공사(48개월)" xfId="1806"/>
    <cellStyle name="표_02-배수공_배수공H_평택#18,19건축대비공사(48개월)-단가수정" xfId="1807"/>
    <cellStyle name="표_02-배수공_배수공H_평택15-17본체내역서_rev5" xfId="1808"/>
    <cellStyle name="표_02-배수공_통영기초#11-97-1" xfId="1809"/>
    <cellStyle name="표_02-배수공_통영기초#11-97-1_평택#18,19건축대비공사(48개월)" xfId="1810"/>
    <cellStyle name="표_02-배수공_통영기초#11-97-1_평택#18,19건축대비공사(48개월)-단가수정" xfId="1811"/>
    <cellStyle name="표_02-배수공_통영기초#11-rev1" xfId="1812"/>
    <cellStyle name="표_02-배수공_통영기초#11-rev1_노임단가" xfId="1813"/>
    <cellStyle name="표_02-배수공_통영기초#11-rev1_통합내역서" xfId="1814"/>
    <cellStyle name="표_02-배수공_통영기초#11-rev1_통합내역서_평택#18,19건축대비공사(48개월)" xfId="1815"/>
    <cellStyle name="표_02-배수공_통영기초#11-rev1_통합내역서_평택#18,19건축대비공사(48개월)-단가수정" xfId="1816"/>
    <cellStyle name="표_02-배수공_통영기초#11-rev1_평택#18,19건축대비공사(48개월)" xfId="1817"/>
    <cellStyle name="표_02-배수공_통영기초#11-rev1_평택#18,19건축대비공사(48개월)-단가수정" xfId="1818"/>
    <cellStyle name="표_02-배수공_통영기초#11-rev1_평택15-17본체내역서_rev5" xfId="1819"/>
    <cellStyle name="표_02-배수공_통합내역서" xfId="1820"/>
    <cellStyle name="표_02-배수공_평택#18,19건축대비공사(48개월)" xfId="1821"/>
    <cellStyle name="표_02-배수공_평택#18,19건축대비공사(48개월)-단가수정" xfId="1822"/>
    <cellStyle name="표_02-배수공_평택15-17본체내역서_rev5" xfId="1823"/>
    <cellStyle name="표_04-포장공_02-배수공" xfId="1824"/>
    <cellStyle name="표_04-포장공_02-배수공_노임단가" xfId="1825"/>
    <cellStyle name="표_04-포장공_02-배수공_배수공H" xfId="1826"/>
    <cellStyle name="표_04-포장공_02-배수공_배수공H_노임단가" xfId="1827"/>
    <cellStyle name="표_04-포장공_02-배수공_배수공H_통영기초#11-97-1" xfId="1828"/>
    <cellStyle name="표_04-포장공_02-배수공_배수공H_통영기초#11-97-1_평택#18,19건축대비공사(48개월)" xfId="1829"/>
    <cellStyle name="표_04-포장공_02-배수공_배수공H_통영기초#11-97-1_평택#18,19건축대비공사(48개월)-단가수정" xfId="1830"/>
    <cellStyle name="표_04-포장공_02-배수공_배수공H_통영기초#11-rev1" xfId="1831"/>
    <cellStyle name="표_04-포장공_02-배수공_배수공H_통영기초#11-rev1_노임단가" xfId="1832"/>
    <cellStyle name="표_04-포장공_02-배수공_배수공H_통영기초#11-rev1_통합내역서" xfId="1833"/>
    <cellStyle name="표_04-포장공_02-배수공_배수공H_통영기초#11-rev1_통합내역서_평택#18,19건축대비공사(48개월)" xfId="1834"/>
    <cellStyle name="표_04-포장공_02-배수공_배수공H_통영기초#11-rev1_통합내역서_평택#18,19건축대비공사(48개월)-단가수정" xfId="1835"/>
    <cellStyle name="표_04-포장공_02-배수공_배수공H_통영기초#11-rev1_평택#18,19건축대비공사(48개월)" xfId="1836"/>
    <cellStyle name="표_04-포장공_02-배수공_배수공H_통영기초#11-rev1_평택#18,19건축대비공사(48개월)-단가수정" xfId="1837"/>
    <cellStyle name="표_04-포장공_02-배수공_배수공H_통영기초#11-rev1_평택15-17본체내역서_rev5" xfId="1838"/>
    <cellStyle name="표_04-포장공_02-배수공_배수공H_통합내역서" xfId="1839"/>
    <cellStyle name="표_04-포장공_02-배수공_배수공H_평택#18,19건축대비공사(48개월)" xfId="1840"/>
    <cellStyle name="표_04-포장공_02-배수공_배수공H_평택#18,19건축대비공사(48개월)-단가수정" xfId="1841"/>
    <cellStyle name="표_04-포장공_02-배수공_배수공H_평택15-17본체내역서_rev5" xfId="1842"/>
    <cellStyle name="표_04-포장공_02-배수공_통영기초#11-97-1" xfId="1843"/>
    <cellStyle name="표_04-포장공_02-배수공_통영기초#11-97-1_평택#18,19건축대비공사(48개월)" xfId="1844"/>
    <cellStyle name="표_04-포장공_02-배수공_통영기초#11-97-1_평택#18,19건축대비공사(48개월)-단가수정" xfId="1845"/>
    <cellStyle name="표_04-포장공_02-배수공_통영기초#11-rev1" xfId="1846"/>
    <cellStyle name="표_04-포장공_02-배수공_통영기초#11-rev1_노임단가" xfId="1847"/>
    <cellStyle name="표_04-포장공_02-배수공_통영기초#11-rev1_통합내역서" xfId="1848"/>
    <cellStyle name="표_04-포장공_02-배수공_통영기초#11-rev1_통합내역서_평택#18,19건축대비공사(48개월)" xfId="1849"/>
    <cellStyle name="표_04-포장공_02-배수공_통영기초#11-rev1_통합내역서_평택#18,19건축대비공사(48개월)-단가수정" xfId="1850"/>
    <cellStyle name="표_04-포장공_02-배수공_통영기초#11-rev1_평택#18,19건축대비공사(48개월)" xfId="1851"/>
    <cellStyle name="표_04-포장공_02-배수공_통영기초#11-rev1_평택#18,19건축대비공사(48개월)-단가수정" xfId="1852"/>
    <cellStyle name="표_04-포장공_02-배수공_통영기초#11-rev1_평택15-17본체내역서_rev5" xfId="1853"/>
    <cellStyle name="표_04-포장공_02-배수공_통합내역서" xfId="1854"/>
    <cellStyle name="표_04-포장공_02-배수공_평택#18,19건축대비공사(48개월)" xfId="1855"/>
    <cellStyle name="표_04-포장공_02-배수공_평택#18,19건축대비공사(48개월)-단가수정" xfId="1856"/>
    <cellStyle name="표_04-포장공_02-배수공_평택15-17본체내역서_rev5" xfId="1857"/>
    <cellStyle name="표_06-부대공_02-배수공" xfId="1858"/>
    <cellStyle name="표_06-부대공_02-배수공_노임단가" xfId="1859"/>
    <cellStyle name="표_06-부대공_02-배수공_배수공H" xfId="1860"/>
    <cellStyle name="표_06-부대공_02-배수공_배수공H_노임단가" xfId="1861"/>
    <cellStyle name="표_06-부대공_02-배수공_배수공H_통영기초#11-97-1" xfId="1862"/>
    <cellStyle name="표_06-부대공_02-배수공_배수공H_통영기초#11-97-1_평택#18,19건축대비공사(48개월)" xfId="1863"/>
    <cellStyle name="표_06-부대공_02-배수공_배수공H_통영기초#11-97-1_평택#18,19건축대비공사(48개월)-단가수정" xfId="1864"/>
    <cellStyle name="표_06-부대공_02-배수공_배수공H_통영기초#11-rev1" xfId="1865"/>
    <cellStyle name="표_06-부대공_02-배수공_배수공H_통영기초#11-rev1_노임단가" xfId="1866"/>
    <cellStyle name="표_06-부대공_02-배수공_배수공H_통영기초#11-rev1_통합내역서" xfId="1867"/>
    <cellStyle name="표_06-부대공_02-배수공_배수공H_통영기초#11-rev1_통합내역서_평택#18,19건축대비공사(48개월)" xfId="1868"/>
    <cellStyle name="표_06-부대공_02-배수공_배수공H_통영기초#11-rev1_통합내역서_평택#18,19건축대비공사(48개월)-단가수정" xfId="1869"/>
    <cellStyle name="표_06-부대공_02-배수공_배수공H_통영기초#11-rev1_평택#18,19건축대비공사(48개월)" xfId="1870"/>
    <cellStyle name="표_06-부대공_02-배수공_배수공H_통영기초#11-rev1_평택#18,19건축대비공사(48개월)-단가수정" xfId="1871"/>
    <cellStyle name="표_06-부대공_02-배수공_배수공H_통영기초#11-rev1_평택15-17본체내역서_rev5" xfId="1872"/>
    <cellStyle name="표_06-부대공_02-배수공_배수공H_통합내역서" xfId="1873"/>
    <cellStyle name="표_06-부대공_02-배수공_배수공H_평택#18,19건축대비공사(48개월)" xfId="1874"/>
    <cellStyle name="표_06-부대공_02-배수공_배수공H_평택#18,19건축대비공사(48개월)-단가수정" xfId="1875"/>
    <cellStyle name="표_06-부대공_02-배수공_배수공H_평택15-17본체내역서_rev5" xfId="1876"/>
    <cellStyle name="표_06-부대공_02-배수공_통영기초#11-97-1" xfId="1877"/>
    <cellStyle name="표_06-부대공_02-배수공_통영기초#11-97-1_평택#18,19건축대비공사(48개월)" xfId="1878"/>
    <cellStyle name="표_06-부대공_02-배수공_통영기초#11-97-1_평택#18,19건축대비공사(48개월)-단가수정" xfId="1879"/>
    <cellStyle name="표_06-부대공_02-배수공_통영기초#11-rev1" xfId="1880"/>
    <cellStyle name="표_06-부대공_02-배수공_통영기초#11-rev1_노임단가" xfId="1881"/>
    <cellStyle name="표_06-부대공_02-배수공_통영기초#11-rev1_통합내역서" xfId="1882"/>
    <cellStyle name="표_06-부대공_02-배수공_통영기초#11-rev1_통합내역서_평택#18,19건축대비공사(48개월)" xfId="1883"/>
    <cellStyle name="표_06-부대공_02-배수공_통영기초#11-rev1_통합내역서_평택#18,19건축대비공사(48개월)-단가수정" xfId="1884"/>
    <cellStyle name="표_06-부대공_02-배수공_통영기초#11-rev1_평택#18,19건축대비공사(48개월)" xfId="1885"/>
    <cellStyle name="표_06-부대공_02-배수공_통영기초#11-rev1_평택#18,19건축대비공사(48개월)-단가수정" xfId="1886"/>
    <cellStyle name="표_06-부대공_02-배수공_통영기초#11-rev1_평택15-17본체내역서_rev5" xfId="1887"/>
    <cellStyle name="표_06-부대공_02-배수공_통합내역서" xfId="1888"/>
    <cellStyle name="표_06-부대공_02-배수공_평택#18,19건축대비공사(48개월)" xfId="1889"/>
    <cellStyle name="표_06-부대공_02-배수공_평택#18,19건축대비공사(48개월)-단가수정" xfId="1890"/>
    <cellStyle name="표_06-부대공_02-배수공_평택15-17본체내역서_rev5" xfId="1891"/>
    <cellStyle name="표_수량산출서(수정)_01-토공_02-배수공" xfId="1892"/>
    <cellStyle name="표_수량산출서(수정)_01-토공_02-배수공_노임단가" xfId="1893"/>
    <cellStyle name="표_수량산출서(수정)_01-토공_02-배수공_배수공H" xfId="1894"/>
    <cellStyle name="표_수량산출서(수정)_01-토공_02-배수공_배수공H_노임단가" xfId="1895"/>
    <cellStyle name="표_수량산출서(수정)_01-토공_02-배수공_배수공H_통영기초#11-97-1" xfId="1896"/>
    <cellStyle name="표_수량산출서(수정)_01-토공_02-배수공_배수공H_통영기초#11-97-1_평택#18,19건축대비공사(48개월)" xfId="1897"/>
    <cellStyle name="표_수량산출서(수정)_01-토공_02-배수공_배수공H_통영기초#11-97-1_평택#18,19건축대비공사(48개월)-단가수정" xfId="1898"/>
    <cellStyle name="표_수량산출서(수정)_01-토공_02-배수공_배수공H_통영기초#11-rev1" xfId="1899"/>
    <cellStyle name="표_수량산출서(수정)_01-토공_02-배수공_배수공H_통영기초#11-rev1_노임단가" xfId="1900"/>
    <cellStyle name="표_수량산출서(수정)_01-토공_02-배수공_배수공H_통영기초#11-rev1_통합내역서" xfId="1901"/>
    <cellStyle name="표_수량산출서(수정)_01-토공_02-배수공_배수공H_통영기초#11-rev1_통합내역서_평택#18,19건축대비공사(48개월)" xfId="1902"/>
    <cellStyle name="표_수량산출서(수정)_01-토공_02-배수공_배수공H_통영기초#11-rev1_통합내역서_평택#18,19건축대비공사(48개월)-단가수정" xfId="1903"/>
    <cellStyle name="표_수량산출서(수정)_01-토공_02-배수공_배수공H_통영기초#11-rev1_평택#18,19건축대비공사(48개월)" xfId="1904"/>
    <cellStyle name="표_수량산출서(수정)_01-토공_02-배수공_배수공H_통영기초#11-rev1_평택#18,19건축대비공사(48개월)-단가수정" xfId="1905"/>
    <cellStyle name="표_수량산출서(수정)_01-토공_02-배수공_배수공H_통영기초#11-rev1_평택15-17본체내역서_rev5" xfId="1906"/>
    <cellStyle name="표_수량산출서(수정)_01-토공_02-배수공_배수공H_통합내역서" xfId="1907"/>
    <cellStyle name="표_수량산출서(수정)_01-토공_02-배수공_배수공H_평택#18,19건축대비공사(48개월)" xfId="1908"/>
    <cellStyle name="표_수량산출서(수정)_01-토공_02-배수공_배수공H_평택#18,19건축대비공사(48개월)-단가수정" xfId="1909"/>
    <cellStyle name="표_수량산출서(수정)_01-토공_02-배수공_배수공H_평택15-17본체내역서_rev5" xfId="1910"/>
    <cellStyle name="표_수량산출서(수정)_01-토공_02-배수공_통영기초#11-97-1" xfId="1911"/>
    <cellStyle name="표_수량산출서(수정)_01-토공_02-배수공_통영기초#11-97-1_평택#18,19건축대비공사(48개월)" xfId="1912"/>
    <cellStyle name="표_수량산출서(수정)_01-토공_02-배수공_통영기초#11-97-1_평택#18,19건축대비공사(48개월)-단가수정" xfId="1913"/>
    <cellStyle name="표_수량산출서(수정)_01-토공_02-배수공_통영기초#11-rev1" xfId="1914"/>
    <cellStyle name="표_수량산출서(수정)_01-토공_02-배수공_통영기초#11-rev1_노임단가" xfId="1915"/>
    <cellStyle name="표_수량산출서(수정)_01-토공_02-배수공_통영기초#11-rev1_통합내역서" xfId="1916"/>
    <cellStyle name="표_수량산출서(수정)_01-토공_02-배수공_통영기초#11-rev1_통합내역서_평택#18,19건축대비공사(48개월)" xfId="1917"/>
    <cellStyle name="표_수량산출서(수정)_01-토공_02-배수공_통영기초#11-rev1_통합내역서_평택#18,19건축대비공사(48개월)-단가수정" xfId="1918"/>
    <cellStyle name="표_수량산출서(수정)_01-토공_02-배수공_통영기초#11-rev1_평택#18,19건축대비공사(48개월)" xfId="1919"/>
    <cellStyle name="표_수량산출서(수정)_01-토공_02-배수공_통영기초#11-rev1_평택#18,19건축대비공사(48개월)-단가수정" xfId="1920"/>
    <cellStyle name="표_수량산출서(수정)_01-토공_02-배수공_통영기초#11-rev1_평택15-17본체내역서_rev5" xfId="1921"/>
    <cellStyle name="표_수량산출서(수정)_01-토공_02-배수공_통합내역서" xfId="1922"/>
    <cellStyle name="표_수량산출서(수정)_01-토공_02-배수공_평택#18,19건축대비공사(48개월)" xfId="1923"/>
    <cellStyle name="표_수량산출서(수정)_01-토공_02-배수공_평택#18,19건축대비공사(48개월)-단가수정" xfId="1924"/>
    <cellStyle name="표_수량산출서(수정)_01-토공_02-배수공_평택15-17본체내역서_rev5" xfId="1925"/>
    <cellStyle name="표_수량산출서(수정)_02-배수공" xfId="1926"/>
    <cellStyle name="표_수량산출서(수정)_02-배수공_02-배수공" xfId="1927"/>
    <cellStyle name="표_수량산출서(수정)_02-배수공_02-배수공_노임단가" xfId="1928"/>
    <cellStyle name="표_수량산출서(수정)_02-배수공_02-배수공_배수공H" xfId="1929"/>
    <cellStyle name="표_수량산출서(수정)_02-배수공_02-배수공_배수공H_노임단가" xfId="1930"/>
    <cellStyle name="표_수량산출서(수정)_02-배수공_02-배수공_배수공H_통영기초#11-97-1" xfId="1931"/>
    <cellStyle name="표_수량산출서(수정)_02-배수공_02-배수공_배수공H_통영기초#11-97-1_평택#18,19건축대비공사(48개월)" xfId="1932"/>
    <cellStyle name="표_수량산출서(수정)_02-배수공_02-배수공_배수공H_통영기초#11-97-1_평택#18,19건축대비공사(48개월)-단가수정" xfId="1933"/>
    <cellStyle name="표_수량산출서(수정)_02-배수공_02-배수공_배수공H_통영기초#11-rev1" xfId="1934"/>
    <cellStyle name="표_수량산출서(수정)_02-배수공_02-배수공_배수공H_통영기초#11-rev1_노임단가" xfId="1935"/>
    <cellStyle name="표_수량산출서(수정)_02-배수공_02-배수공_배수공H_통영기초#11-rev1_통합내역서" xfId="1936"/>
    <cellStyle name="표_수량산출서(수정)_02-배수공_02-배수공_배수공H_통영기초#11-rev1_통합내역서_평택#18,19건축대비공사(48개월)" xfId="1937"/>
    <cellStyle name="표_수량산출서(수정)_02-배수공_02-배수공_배수공H_통영기초#11-rev1_통합내역서_평택#18,19건축대비공사(48개월)-단가수정" xfId="1938"/>
    <cellStyle name="표_수량산출서(수정)_02-배수공_02-배수공_배수공H_통영기초#11-rev1_평택#18,19건축대비공사(48개월)" xfId="1939"/>
    <cellStyle name="표_수량산출서(수정)_02-배수공_02-배수공_배수공H_통영기초#11-rev1_평택#18,19건축대비공사(48개월)-단가수정" xfId="1940"/>
    <cellStyle name="표_수량산출서(수정)_02-배수공_02-배수공_배수공H_통영기초#11-rev1_평택15-17본체내역서_rev5" xfId="1941"/>
    <cellStyle name="표_수량산출서(수정)_02-배수공_02-배수공_배수공H_통합내역서" xfId="1942"/>
    <cellStyle name="표_수량산출서(수정)_02-배수공_02-배수공_배수공H_평택#18,19건축대비공사(48개월)" xfId="1943"/>
    <cellStyle name="표_수량산출서(수정)_02-배수공_02-배수공_배수공H_평택#18,19건축대비공사(48개월)-단가수정" xfId="1944"/>
    <cellStyle name="표_수량산출서(수정)_02-배수공_02-배수공_배수공H_평택15-17본체내역서_rev5" xfId="1945"/>
    <cellStyle name="표_수량산출서(수정)_02-배수공_02-배수공_통영기초#11-97-1" xfId="1946"/>
    <cellStyle name="표_수량산출서(수정)_02-배수공_02-배수공_통영기초#11-97-1_평택#18,19건축대비공사(48개월)" xfId="1947"/>
    <cellStyle name="표_수량산출서(수정)_02-배수공_02-배수공_통영기초#11-97-1_평택#18,19건축대비공사(48개월)-단가수정" xfId="1948"/>
    <cellStyle name="표_수량산출서(수정)_02-배수공_02-배수공_통영기초#11-rev1" xfId="1949"/>
    <cellStyle name="표_수량산출서(수정)_02-배수공_02-배수공_통영기초#11-rev1_노임단가" xfId="1950"/>
    <cellStyle name="표_수량산출서(수정)_02-배수공_02-배수공_통영기초#11-rev1_통합내역서" xfId="1951"/>
    <cellStyle name="표_수량산출서(수정)_02-배수공_02-배수공_통영기초#11-rev1_통합내역서_평택#18,19건축대비공사(48개월)" xfId="1952"/>
    <cellStyle name="표_수량산출서(수정)_02-배수공_02-배수공_통영기초#11-rev1_통합내역서_평택#18,19건축대비공사(48개월)-단가수정" xfId="1953"/>
    <cellStyle name="표_수량산출서(수정)_02-배수공_02-배수공_통영기초#11-rev1_평택#18,19건축대비공사(48개월)" xfId="1954"/>
    <cellStyle name="표_수량산출서(수정)_02-배수공_02-배수공_통영기초#11-rev1_평택#18,19건축대비공사(48개월)-단가수정" xfId="1955"/>
    <cellStyle name="표_수량산출서(수정)_02-배수공_02-배수공_통영기초#11-rev1_평택15-17본체내역서_rev5" xfId="1956"/>
    <cellStyle name="표_수량산출서(수정)_02-배수공_02-배수공_통합내역서" xfId="1957"/>
    <cellStyle name="표_수량산출서(수정)_02-배수공_02-배수공_평택#18,19건축대비공사(48개월)" xfId="1958"/>
    <cellStyle name="표_수량산출서(수정)_02-배수공_02-배수공_평택#18,19건축대비공사(48개월)-단가수정" xfId="1959"/>
    <cellStyle name="표_수량산출서(수정)_02-배수공_02-배수공_평택15-17본체내역서_rev5" xfId="1960"/>
    <cellStyle name="표_수량산출서(수정)_02-배수공_노임단가" xfId="1961"/>
    <cellStyle name="표_수량산출서(수정)_02-배수공_배수공H" xfId="1962"/>
    <cellStyle name="표_수량산출서(수정)_02-배수공_배수공H_노임단가" xfId="1963"/>
    <cellStyle name="표_수량산출서(수정)_02-배수공_배수공H_통영기초#11-97-1" xfId="1964"/>
    <cellStyle name="표_수량산출서(수정)_02-배수공_배수공H_통영기초#11-97-1_평택#18,19건축대비공사(48개월)" xfId="1965"/>
    <cellStyle name="표_수량산출서(수정)_02-배수공_배수공H_통영기초#11-97-1_평택#18,19건축대비공사(48개월)-단가수정" xfId="1966"/>
    <cellStyle name="표_수량산출서(수정)_02-배수공_배수공H_통영기초#11-rev1" xfId="1967"/>
    <cellStyle name="표_수량산출서(수정)_02-배수공_배수공H_통영기초#11-rev1_노임단가" xfId="1968"/>
    <cellStyle name="표_수량산출서(수정)_02-배수공_배수공H_통영기초#11-rev1_통합내역서" xfId="1969"/>
    <cellStyle name="표_수량산출서(수정)_02-배수공_배수공H_통영기초#11-rev1_통합내역서_평택#18,19건축대비공사(48개월)" xfId="1970"/>
    <cellStyle name="표_수량산출서(수정)_02-배수공_배수공H_통영기초#11-rev1_통합내역서_평택#18,19건축대비공사(48개월)-단가수정" xfId="1971"/>
    <cellStyle name="표_수량산출서(수정)_02-배수공_배수공H_통영기초#11-rev1_평택#18,19건축대비공사(48개월)" xfId="1972"/>
    <cellStyle name="표_수량산출서(수정)_02-배수공_배수공H_통영기초#11-rev1_평택#18,19건축대비공사(48개월)-단가수정" xfId="1973"/>
    <cellStyle name="표_수량산출서(수정)_02-배수공_배수공H_통영기초#11-rev1_평택15-17본체내역서_rev5" xfId="1974"/>
    <cellStyle name="표_수량산출서(수정)_02-배수공_배수공H_통합내역서" xfId="1975"/>
    <cellStyle name="표_수량산출서(수정)_02-배수공_배수공H_평택#18,19건축대비공사(48개월)" xfId="1976"/>
    <cellStyle name="표_수량산출서(수정)_02-배수공_배수공H_평택#18,19건축대비공사(48개월)-단가수정" xfId="1977"/>
    <cellStyle name="표_수량산출서(수정)_02-배수공_배수공H_평택15-17본체내역서_rev5" xfId="1978"/>
    <cellStyle name="표_수량산출서(수정)_02-배수공_통영기초#11-97-1" xfId="1979"/>
    <cellStyle name="표_수량산출서(수정)_02-배수공_통영기초#11-97-1_평택#18,19건축대비공사(48개월)" xfId="1980"/>
    <cellStyle name="표_수량산출서(수정)_02-배수공_통영기초#11-97-1_평택#18,19건축대비공사(48개월)-단가수정" xfId="1981"/>
    <cellStyle name="표_수량산출서(수정)_02-배수공_통영기초#11-rev1" xfId="1982"/>
    <cellStyle name="표_수량산출서(수정)_02-배수공_통영기초#11-rev1_노임단가" xfId="1983"/>
    <cellStyle name="표_수량산출서(수정)_02-배수공_통영기초#11-rev1_통합내역서" xfId="1984"/>
    <cellStyle name="표_수량산출서(수정)_02-배수공_통영기초#11-rev1_통합내역서_평택#18,19건축대비공사(48개월)" xfId="1985"/>
    <cellStyle name="표_수량산출서(수정)_02-배수공_통영기초#11-rev1_통합내역서_평택#18,19건축대비공사(48개월)-단가수정" xfId="1986"/>
    <cellStyle name="표_수량산출서(수정)_02-배수공_통영기초#11-rev1_평택#18,19건축대비공사(48개월)" xfId="1987"/>
    <cellStyle name="표_수량산출서(수정)_02-배수공_통영기초#11-rev1_평택#18,19건축대비공사(48개월)-단가수정" xfId="1988"/>
    <cellStyle name="표_수량산출서(수정)_02-배수공_통영기초#11-rev1_평택15-17본체내역서_rev5" xfId="1989"/>
    <cellStyle name="표_수량산출서(수정)_02-배수공_통합내역서" xfId="1990"/>
    <cellStyle name="표_수량산출서(수정)_02-배수공_평택#18,19건축대비공사(48개월)" xfId="1991"/>
    <cellStyle name="표_수량산출서(수정)_02-배수공_평택#18,19건축대비공사(48개월)-단가수정" xfId="1992"/>
    <cellStyle name="표_수량산출서(수정)_02-배수공_평택15-17본체내역서_rev5" xfId="1993"/>
    <cellStyle name="표_수량산출서(수정)_04-포장공_02-배수공" xfId="1994"/>
    <cellStyle name="표_수량산출서(수정)_04-포장공_02-배수공_노임단가" xfId="1995"/>
    <cellStyle name="표_수량산출서(수정)_04-포장공_02-배수공_배수공H" xfId="1996"/>
    <cellStyle name="표_수량산출서(수정)_04-포장공_02-배수공_배수공H_노임단가" xfId="1997"/>
    <cellStyle name="표_수량산출서(수정)_04-포장공_02-배수공_배수공H_통영기초#11-97-1" xfId="1998"/>
    <cellStyle name="표_수량산출서(수정)_04-포장공_02-배수공_배수공H_통영기초#11-97-1_평택#18,19건축대비공사(48개월)" xfId="1999"/>
    <cellStyle name="표_수량산출서(수정)_04-포장공_02-배수공_배수공H_통영기초#11-97-1_평택#18,19건축대비공사(48개월)-단가수정" xfId="2000"/>
    <cellStyle name="표_수량산출서(수정)_04-포장공_02-배수공_배수공H_통영기초#11-rev1" xfId="2001"/>
    <cellStyle name="표_수량산출서(수정)_04-포장공_02-배수공_배수공H_통영기초#11-rev1_노임단가" xfId="2002"/>
    <cellStyle name="표_수량산출서(수정)_04-포장공_02-배수공_배수공H_통영기초#11-rev1_통합내역서" xfId="2003"/>
    <cellStyle name="표_수량산출서(수정)_04-포장공_02-배수공_배수공H_통영기초#11-rev1_통합내역서_평택#18,19건축대비공사(48개월)" xfId="2004"/>
    <cellStyle name="표_수량산출서(수정)_04-포장공_02-배수공_배수공H_통영기초#11-rev1_통합내역서_평택#18,19건축대비공사(48개월)-단가수정" xfId="2005"/>
    <cellStyle name="표_수량산출서(수정)_04-포장공_02-배수공_배수공H_통영기초#11-rev1_평택#18,19건축대비공사(48개월)" xfId="2006"/>
    <cellStyle name="표_수량산출서(수정)_04-포장공_02-배수공_배수공H_통영기초#11-rev1_평택#18,19건축대비공사(48개월)-단가수정" xfId="2007"/>
    <cellStyle name="표_수량산출서(수정)_04-포장공_02-배수공_배수공H_통영기초#11-rev1_평택15-17본체내역서_rev5" xfId="2008"/>
    <cellStyle name="표_수량산출서(수정)_04-포장공_02-배수공_배수공H_통합내역서" xfId="2009"/>
    <cellStyle name="표_수량산출서(수정)_04-포장공_02-배수공_배수공H_평택#18,19건축대비공사(48개월)" xfId="2010"/>
    <cellStyle name="표_수량산출서(수정)_04-포장공_02-배수공_배수공H_평택#18,19건축대비공사(48개월)-단가수정" xfId="2011"/>
    <cellStyle name="표_수량산출서(수정)_04-포장공_02-배수공_배수공H_평택15-17본체내역서_rev5" xfId="2012"/>
    <cellStyle name="표_수량산출서(수정)_04-포장공_02-배수공_통영기초#11-97-1" xfId="2013"/>
    <cellStyle name="표_수량산출서(수정)_04-포장공_02-배수공_통영기초#11-97-1_평택#18,19건축대비공사(48개월)" xfId="2014"/>
    <cellStyle name="표_수량산출서(수정)_04-포장공_02-배수공_통영기초#11-97-1_평택#18,19건축대비공사(48개월)-단가수정" xfId="2015"/>
    <cellStyle name="표_수량산출서(수정)_04-포장공_02-배수공_통영기초#11-rev1" xfId="2016"/>
    <cellStyle name="표_수량산출서(수정)_04-포장공_02-배수공_통영기초#11-rev1_노임단가" xfId="2017"/>
    <cellStyle name="표_수량산출서(수정)_04-포장공_02-배수공_통영기초#11-rev1_통합내역서" xfId="2018"/>
    <cellStyle name="표_수량산출서(수정)_04-포장공_02-배수공_통영기초#11-rev1_통합내역서_평택#18,19건축대비공사(48개월)" xfId="2019"/>
    <cellStyle name="표_수량산출서(수정)_04-포장공_02-배수공_통영기초#11-rev1_통합내역서_평택#18,19건축대비공사(48개월)-단가수정" xfId="2020"/>
    <cellStyle name="표_수량산출서(수정)_04-포장공_02-배수공_통영기초#11-rev1_평택#18,19건축대비공사(48개월)" xfId="2021"/>
    <cellStyle name="표_수량산출서(수정)_04-포장공_02-배수공_통영기초#11-rev1_평택#18,19건축대비공사(48개월)-단가수정" xfId="2022"/>
    <cellStyle name="표_수량산출서(수정)_04-포장공_02-배수공_통영기초#11-rev1_평택15-17본체내역서_rev5" xfId="2023"/>
    <cellStyle name="표_수량산출서(수정)_04-포장공_02-배수공_통합내역서" xfId="2024"/>
    <cellStyle name="표_수량산출서(수정)_04-포장공_02-배수공_평택#18,19건축대비공사(48개월)" xfId="2025"/>
    <cellStyle name="표_수량산출서(수정)_04-포장공_02-배수공_평택#18,19건축대비공사(48개월)-단가수정" xfId="2026"/>
    <cellStyle name="표_수량산출서(수정)_04-포장공_02-배수공_평택15-17본체내역서_rev5" xfId="2027"/>
    <cellStyle name="표_수량산출서(수정)_06-부대공_02-배수공" xfId="2028"/>
    <cellStyle name="표_수량산출서(수정)_06-부대공_02-배수공_노임단가" xfId="2029"/>
    <cellStyle name="표_수량산출서(수정)_06-부대공_02-배수공_배수공H" xfId="2030"/>
    <cellStyle name="표_수량산출서(수정)_06-부대공_02-배수공_배수공H_노임단가" xfId="2031"/>
    <cellStyle name="표_수량산출서(수정)_06-부대공_02-배수공_배수공H_통영기초#11-97-1" xfId="2032"/>
    <cellStyle name="표_수량산출서(수정)_06-부대공_02-배수공_배수공H_통영기초#11-97-1_평택#18,19건축대비공사(48개월)" xfId="2033"/>
    <cellStyle name="표_수량산출서(수정)_06-부대공_02-배수공_배수공H_통영기초#11-97-1_평택#18,19건축대비공사(48개월)-단가수정" xfId="2034"/>
    <cellStyle name="표_수량산출서(수정)_06-부대공_02-배수공_배수공H_통영기초#11-rev1" xfId="2035"/>
    <cellStyle name="표_수량산출서(수정)_06-부대공_02-배수공_배수공H_통영기초#11-rev1_노임단가" xfId="2036"/>
    <cellStyle name="표_수량산출서(수정)_06-부대공_02-배수공_배수공H_통영기초#11-rev1_통합내역서" xfId="2037"/>
    <cellStyle name="표_수량산출서(수정)_06-부대공_02-배수공_배수공H_통영기초#11-rev1_통합내역서_평택#18,19건축대비공사(48개월)" xfId="2038"/>
    <cellStyle name="표_수량산출서(수정)_06-부대공_02-배수공_배수공H_통영기초#11-rev1_통합내역서_평택#18,19건축대비공사(48개월)-단가수정" xfId="2039"/>
    <cellStyle name="표_수량산출서(수정)_06-부대공_02-배수공_배수공H_통영기초#11-rev1_평택#18,19건축대비공사(48개월)" xfId="2040"/>
    <cellStyle name="표_수량산출서(수정)_06-부대공_02-배수공_배수공H_통영기초#11-rev1_평택#18,19건축대비공사(48개월)-단가수정" xfId="2041"/>
    <cellStyle name="표_수량산출서(수정)_06-부대공_02-배수공_배수공H_통영기초#11-rev1_평택15-17본체내역서_rev5" xfId="2042"/>
    <cellStyle name="표_수량산출서(수정)_06-부대공_02-배수공_배수공H_통합내역서" xfId="2043"/>
    <cellStyle name="표_수량산출서(수정)_06-부대공_02-배수공_배수공H_평택#18,19건축대비공사(48개월)" xfId="2044"/>
    <cellStyle name="표_수량산출서(수정)_06-부대공_02-배수공_배수공H_평택#18,19건축대비공사(48개월)-단가수정" xfId="2045"/>
    <cellStyle name="표_수량산출서(수정)_06-부대공_02-배수공_배수공H_평택15-17본체내역서_rev5" xfId="2046"/>
    <cellStyle name="표_수량산출서(수정)_06-부대공_02-배수공_통영기초#11-97-1" xfId="2047"/>
    <cellStyle name="표_수량산출서(수정)_06-부대공_02-배수공_통영기초#11-97-1_평택#18,19건축대비공사(48개월)" xfId="2048"/>
    <cellStyle name="표_수량산출서(수정)_06-부대공_02-배수공_통영기초#11-97-1_평택#18,19건축대비공사(48개월)-단가수정" xfId="2049"/>
    <cellStyle name="표_수량산출서(수정)_06-부대공_02-배수공_통영기초#11-rev1" xfId="2050"/>
    <cellStyle name="표_수량산출서(수정)_06-부대공_02-배수공_통영기초#11-rev1_노임단가" xfId="2051"/>
    <cellStyle name="표_수량산출서(수정)_06-부대공_02-배수공_통영기초#11-rev1_통합내역서" xfId="2052"/>
    <cellStyle name="표_수량산출서(수정)_06-부대공_02-배수공_통영기초#11-rev1_통합내역서_평택#18,19건축대비공사(48개월)" xfId="2053"/>
    <cellStyle name="표_수량산출서(수정)_06-부대공_02-배수공_통영기초#11-rev1_통합내역서_평택#18,19건축대비공사(48개월)-단가수정" xfId="2054"/>
    <cellStyle name="표_수량산출서(수정)_06-부대공_02-배수공_통영기초#11-rev1_평택#18,19건축대비공사(48개월)" xfId="2055"/>
    <cellStyle name="표_수량산출서(수정)_06-부대공_02-배수공_통영기초#11-rev1_평택#18,19건축대비공사(48개월)-단가수정" xfId="2056"/>
    <cellStyle name="표_수량산출서(수정)_06-부대공_02-배수공_통영기초#11-rev1_평택15-17본체내역서_rev5" xfId="2057"/>
    <cellStyle name="표_수량산출서(수정)_06-부대공_02-배수공_통합내역서" xfId="2058"/>
    <cellStyle name="표_수량산출서(수정)_06-부대공_02-배수공_평택#18,19건축대비공사(48개월)" xfId="2059"/>
    <cellStyle name="표_수량산출서(수정)_06-부대공_02-배수공_평택#18,19건축대비공사(48개월)-단가수정" xfId="2060"/>
    <cellStyle name="표_수량산출서(수정)_06-부대공_02-배수공_평택15-17본체내역서_rev5" xfId="2061"/>
    <cellStyle name="표준" xfId="0" builtinId="0"/>
    <cellStyle name="표준 10" xfId="2"/>
    <cellStyle name="표준 10 2" xfId="2157"/>
    <cellStyle name="표준 11" xfId="2147"/>
    <cellStyle name="표준 12" xfId="2158"/>
    <cellStyle name="표준 2" xfId="2062"/>
    <cellStyle name="표준 3" xfId="2063"/>
    <cellStyle name="표준 4" xfId="2064"/>
    <cellStyle name="표준 5" xfId="2065"/>
    <cellStyle name="표준 6" xfId="2066"/>
    <cellStyle name="표준 7" xfId="2067"/>
    <cellStyle name="표준 8" xfId="2148"/>
    <cellStyle name="표준 9" xfId="1"/>
    <cellStyle name="표준_중기부표" xfId="2152"/>
    <cellStyle name="합산" xfId="2068"/>
    <cellStyle name="화폐기호" xfId="2069"/>
    <cellStyle name="화폐기호0" xfId="207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060;&#51064;&#47928;&#49436;&#54632;\&#51204;&#48513;&#44288;&#47196;\&#51064;&#49688;&#51064;&#44228;\&#51204;&#48513;&#54644;&#51200;&#48176;&#44288;%20&#49324;&#49444;&#54637;&#47196;&#54364;&#51648;%20&#50948;&#53441;&#44288;&#47532;%20&#50857;&#50669;\&#49444;&#44228;&#45236;&#50669;&#49436;(&#51089;&#49457;&#5147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내역서"/>
      <sheetName val="품셈"/>
      <sheetName val="점검별 노무비 산출내역"/>
      <sheetName val="점검별 투입인원"/>
      <sheetName val="자재조서"/>
      <sheetName val="기계경비"/>
      <sheetName val="충전전력비"/>
      <sheetName val="도장면적 산출"/>
      <sheetName val="도장단가 산출"/>
      <sheetName val="별표"/>
      <sheetName val="손해배상보험료"/>
    </sheetNames>
    <sheetDataSet>
      <sheetData sheetId="0">
        <row r="7">
          <cell r="A7" t="str">
            <v>인천해저배관 사설항로표지 위탁관리용역</v>
          </cell>
        </row>
      </sheetData>
      <sheetData sheetId="1">
        <row r="4">
          <cell r="A4" t="str">
            <v>인천해저배관 사설항로표지 위탁관리용역</v>
          </cell>
        </row>
      </sheetData>
      <sheetData sheetId="2">
        <row r="7">
          <cell r="L7">
            <v>0</v>
          </cell>
        </row>
      </sheetData>
      <sheetData sheetId="3" refreshError="1"/>
      <sheetData sheetId="4">
        <row r="37">
          <cell r="B37" t="str">
            <v>전기공사 산업기사</v>
          </cell>
          <cell r="C37" t="str">
            <v>1일 8시간 기준</v>
          </cell>
          <cell r="D37" t="str">
            <v>인</v>
          </cell>
          <cell r="E37">
            <v>203354</v>
          </cell>
        </row>
        <row r="38">
          <cell r="B38" t="str">
            <v>통신관련 산업기사</v>
          </cell>
          <cell r="C38" t="str">
            <v>1일 8시간 기준</v>
          </cell>
          <cell r="D38" t="str">
            <v>인</v>
          </cell>
          <cell r="E38">
            <v>228022</v>
          </cell>
        </row>
        <row r="39">
          <cell r="B39" t="str">
            <v>작업반장</v>
          </cell>
          <cell r="C39" t="str">
            <v>1일 8시간 기준</v>
          </cell>
          <cell r="D39" t="str">
            <v>인</v>
          </cell>
          <cell r="E39">
            <v>145013</v>
          </cell>
        </row>
        <row r="40">
          <cell r="B40" t="str">
            <v>보통인부</v>
          </cell>
          <cell r="C40" t="str">
            <v>1일 8시간 기준</v>
          </cell>
          <cell r="D40" t="str">
            <v>인</v>
          </cell>
          <cell r="E40">
            <v>118130</v>
          </cell>
        </row>
        <row r="41">
          <cell r="B41" t="str">
            <v>용접공</v>
          </cell>
          <cell r="C41" t="str">
            <v>1일 8시간 기준</v>
          </cell>
          <cell r="D41" t="str">
            <v>인</v>
          </cell>
          <cell r="E41">
            <v>180350</v>
          </cell>
        </row>
        <row r="42">
          <cell r="B42" t="str">
            <v>도장공</v>
          </cell>
          <cell r="C42" t="str">
            <v>1일 8시간 기준</v>
          </cell>
          <cell r="D42" t="str">
            <v>인</v>
          </cell>
          <cell r="E42">
            <v>174277</v>
          </cell>
        </row>
      </sheetData>
      <sheetData sheetId="5">
        <row r="5">
          <cell r="A5" t="str">
            <v>점검사항</v>
          </cell>
          <cell r="B5" t="str">
            <v>단위</v>
          </cell>
          <cell r="C5" t="str">
            <v>전기공사 산업기사</v>
          </cell>
          <cell r="D5" t="str">
            <v>통신관련 산업기사</v>
          </cell>
          <cell r="E5" t="str">
            <v>작업반장</v>
          </cell>
          <cell r="F5" t="str">
            <v>보통인부</v>
          </cell>
          <cell r="G5" t="str">
            <v>용접공</v>
          </cell>
          <cell r="H5" t="str">
            <v>도장공</v>
          </cell>
        </row>
        <row r="6">
          <cell r="A6" t="str">
            <v>1. 등명기 점검 및 교정</v>
          </cell>
          <cell r="B6" t="str">
            <v>개소당</v>
          </cell>
          <cell r="C6">
            <v>3.6000000000000004E-2</v>
          </cell>
          <cell r="D6">
            <v>0</v>
          </cell>
          <cell r="E6">
            <v>0</v>
          </cell>
          <cell r="F6">
            <v>2.8000000000000001E-2</v>
          </cell>
          <cell r="G6">
            <v>0</v>
          </cell>
          <cell r="H6">
            <v>0</v>
          </cell>
        </row>
        <row r="7">
          <cell r="A7" t="str">
            <v xml:space="preserve">   가. 점등 상태</v>
          </cell>
          <cell r="C7">
            <v>1.2E-2</v>
          </cell>
          <cell r="F7">
            <v>6.4000000000000003E-3</v>
          </cell>
        </row>
        <row r="8">
          <cell r="A8" t="str">
            <v xml:space="preserve">   나. 섬광주기의 적정 여부</v>
          </cell>
          <cell r="C8">
            <v>4.0000000000000001E-3</v>
          </cell>
          <cell r="F8">
            <v>4.0000000000000001E-3</v>
          </cell>
        </row>
        <row r="9">
          <cell r="A9" t="str">
            <v xml:space="preserve">   다 .SUN SWITCH 작동 상태</v>
          </cell>
          <cell r="C9">
            <v>8.0000000000000002E-3</v>
          </cell>
          <cell r="F9">
            <v>9.6000000000000009E-3</v>
          </cell>
        </row>
        <row r="10">
          <cell r="A10" t="str">
            <v xml:space="preserve">   라. 제어 회로기판의 상태</v>
          </cell>
          <cell r="C10">
            <v>4.0000000000000001E-3</v>
          </cell>
        </row>
        <row r="11">
          <cell r="A11" t="str">
            <v xml:space="preserve">   마. 기타 기능 상태</v>
          </cell>
          <cell r="C11">
            <v>8.0000000000000002E-3</v>
          </cell>
          <cell r="F11">
            <v>8.0000000000000002E-3</v>
          </cell>
        </row>
        <row r="12">
          <cell r="A12" t="str">
            <v>2. 축전지 점검 및 교정</v>
          </cell>
          <cell r="C12">
            <v>2.6000000000000002E-2</v>
          </cell>
          <cell r="D12">
            <v>0</v>
          </cell>
          <cell r="E12">
            <v>0</v>
          </cell>
          <cell r="F12">
            <v>1.0999999999999999E-2</v>
          </cell>
          <cell r="G12">
            <v>0</v>
          </cell>
          <cell r="H12">
            <v>0</v>
          </cell>
        </row>
        <row r="13">
          <cell r="A13" t="str">
            <v xml:space="preserve">   가. 전압 상태</v>
          </cell>
          <cell r="C13">
            <v>8.0000000000000002E-3</v>
          </cell>
          <cell r="F13">
            <v>5.0000000000000001E-3</v>
          </cell>
        </row>
        <row r="14">
          <cell r="A14" t="str">
            <v xml:space="preserve">   나. 비중 상태</v>
          </cell>
          <cell r="C14">
            <v>4.0000000000000001E-3</v>
          </cell>
        </row>
        <row r="15">
          <cell r="A15" t="str">
            <v xml:space="preserve">   다. 액면 상태</v>
          </cell>
          <cell r="C15">
            <v>4.0000000000000001E-3</v>
          </cell>
        </row>
        <row r="16">
          <cell r="A16" t="str">
            <v xml:space="preserve">   라. 온도 상태</v>
          </cell>
          <cell r="C16">
            <v>4.0000000000000001E-3</v>
          </cell>
        </row>
        <row r="17">
          <cell r="A17" t="str">
            <v xml:space="preserve">   마. 기타 기능 상태</v>
          </cell>
          <cell r="C17">
            <v>6.0000000000000001E-3</v>
          </cell>
          <cell r="F17">
            <v>6.0000000000000001E-3</v>
          </cell>
        </row>
        <row r="18">
          <cell r="A18" t="str">
            <v>3. 충방전 조절기 점검 및 교정</v>
          </cell>
          <cell r="C18">
            <v>0.02</v>
          </cell>
          <cell r="D18">
            <v>0</v>
          </cell>
          <cell r="E18">
            <v>0</v>
          </cell>
          <cell r="F18">
            <v>1.9200000000000002E-2</v>
          </cell>
          <cell r="G18">
            <v>0</v>
          </cell>
          <cell r="H18">
            <v>0</v>
          </cell>
        </row>
        <row r="19">
          <cell r="A19" t="str">
            <v xml:space="preserve">   가. 절연상태</v>
          </cell>
          <cell r="C19">
            <v>8.0000000000000002E-3</v>
          </cell>
          <cell r="F19">
            <v>6.4000000000000003E-3</v>
          </cell>
        </row>
        <row r="20">
          <cell r="A20" t="str">
            <v xml:space="preserve">   나. 계기상태</v>
          </cell>
          <cell r="C20">
            <v>4.0000000000000001E-3</v>
          </cell>
          <cell r="F20">
            <v>6.4000000000000003E-3</v>
          </cell>
        </row>
        <row r="21">
          <cell r="A21" t="str">
            <v xml:space="preserve">   다. 결선상태</v>
          </cell>
          <cell r="C21">
            <v>8.0000000000000002E-3</v>
          </cell>
          <cell r="F21">
            <v>6.4000000000000003E-3</v>
          </cell>
        </row>
        <row r="22">
          <cell r="A22" t="str">
            <v>4. 태양전지 점검 및 교정</v>
          </cell>
          <cell r="C22">
            <v>0.02</v>
          </cell>
          <cell r="D22">
            <v>0</v>
          </cell>
          <cell r="E22">
            <v>0</v>
          </cell>
          <cell r="F22">
            <v>1.6E-2</v>
          </cell>
          <cell r="G22">
            <v>0</v>
          </cell>
          <cell r="H22">
            <v>0</v>
          </cell>
        </row>
        <row r="23">
          <cell r="A23" t="str">
            <v xml:space="preserve">   가. 표면 상태 및 청소</v>
          </cell>
          <cell r="C23">
            <v>8.0000000000000002E-3</v>
          </cell>
          <cell r="F23">
            <v>1.2E-2</v>
          </cell>
        </row>
        <row r="24">
          <cell r="A24" t="str">
            <v xml:space="preserve">   나. 전압 상태</v>
          </cell>
          <cell r="C24">
            <v>4.0000000000000001E-3</v>
          </cell>
        </row>
        <row r="25">
          <cell r="A25" t="str">
            <v xml:space="preserve">   다. 연결선 결선 상태</v>
          </cell>
          <cell r="C25">
            <v>4.0000000000000001E-3</v>
          </cell>
          <cell r="F25">
            <v>4.0000000000000001E-3</v>
          </cell>
        </row>
        <row r="26">
          <cell r="A26" t="str">
            <v xml:space="preserve">   라. 다이오드 소손 상태</v>
          </cell>
          <cell r="C26">
            <v>4.0000000000000001E-3</v>
          </cell>
        </row>
        <row r="27">
          <cell r="A27" t="str">
            <v>5. 등부표체 점검 및 교정</v>
          </cell>
          <cell r="C27">
            <v>0</v>
          </cell>
          <cell r="D27">
            <v>0</v>
          </cell>
          <cell r="E27">
            <v>0</v>
          </cell>
          <cell r="F27">
            <v>2.4E-2</v>
          </cell>
          <cell r="G27">
            <v>0</v>
          </cell>
          <cell r="H27">
            <v>0</v>
          </cell>
        </row>
        <row r="28">
          <cell r="A28" t="str">
            <v xml:space="preserve">   가. 홀수 상태</v>
          </cell>
          <cell r="F28">
            <v>8.0000000000000002E-3</v>
          </cell>
        </row>
        <row r="29">
          <cell r="A29" t="str">
            <v xml:space="preserve">   나. 각질류의 부착상태</v>
          </cell>
          <cell r="F29">
            <v>8.0000000000000002E-3</v>
          </cell>
        </row>
        <row r="30">
          <cell r="A30" t="str">
            <v xml:space="preserve">   다. 도장 및 기타 부속품 상태</v>
          </cell>
          <cell r="F30">
            <v>8.0000000000000002E-3</v>
          </cell>
        </row>
        <row r="31">
          <cell r="A31" t="str">
            <v>6. GPS동기점멸 제어시스템</v>
          </cell>
          <cell r="C31">
            <v>0</v>
          </cell>
          <cell r="D31">
            <v>1.6E-2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A32" t="str">
            <v xml:space="preserve">   가. 동기점멸 제어장치 정상동작여부</v>
          </cell>
          <cell r="D32">
            <v>8.0000000000000002E-3</v>
          </cell>
        </row>
        <row r="33">
          <cell r="A33" t="str">
            <v xml:space="preserve">   나. 주기 및 GPS자료설정 기능</v>
          </cell>
          <cell r="D33">
            <v>4.0000000000000001E-3</v>
          </cell>
        </row>
        <row r="34">
          <cell r="A34" t="str">
            <v xml:space="preserve">   다. 시스템 임의 설정 변경 기능</v>
          </cell>
          <cell r="D34">
            <v>4.0000000000000001E-3</v>
          </cell>
        </row>
        <row r="35">
          <cell r="A35" t="str">
            <v>계</v>
          </cell>
          <cell r="C35">
            <v>0.10200000000000001</v>
          </cell>
          <cell r="D35">
            <v>1.6E-2</v>
          </cell>
          <cell r="E35">
            <v>0</v>
          </cell>
          <cell r="F35">
            <v>9.820000000000001E-2</v>
          </cell>
          <cell r="G35">
            <v>0</v>
          </cell>
          <cell r="H35">
            <v>0</v>
          </cell>
        </row>
        <row r="38">
          <cell r="A38" t="str">
            <v>점검사항</v>
          </cell>
          <cell r="B38" t="str">
            <v>단위</v>
          </cell>
          <cell r="C38" t="str">
            <v>전기공사 산업기사</v>
          </cell>
          <cell r="D38" t="str">
            <v>통신관련 산업기사</v>
          </cell>
          <cell r="E38" t="str">
            <v>작업반장</v>
          </cell>
          <cell r="F38" t="str">
            <v>보통인부</v>
          </cell>
          <cell r="G38" t="str">
            <v>용접공</v>
          </cell>
          <cell r="H38" t="str">
            <v>도장공</v>
          </cell>
        </row>
        <row r="39">
          <cell r="A39" t="str">
            <v>1. 등부표체 점검 및 교정</v>
          </cell>
          <cell r="B39" t="str">
            <v>개소당</v>
          </cell>
          <cell r="C39">
            <v>0</v>
          </cell>
          <cell r="D39">
            <v>0</v>
          </cell>
          <cell r="E39">
            <v>0</v>
          </cell>
          <cell r="F39">
            <v>2.4E-2</v>
          </cell>
          <cell r="G39">
            <v>0</v>
          </cell>
          <cell r="H39">
            <v>0</v>
          </cell>
        </row>
        <row r="40">
          <cell r="A40" t="str">
            <v xml:space="preserve">   가. 홀수 상태</v>
          </cell>
          <cell r="F40">
            <v>8.0000000000000002E-3</v>
          </cell>
        </row>
        <row r="41">
          <cell r="A41" t="str">
            <v xml:space="preserve">   나. 각질류의 부착상태</v>
          </cell>
          <cell r="F41">
            <v>8.0000000000000002E-3</v>
          </cell>
        </row>
        <row r="42">
          <cell r="A42" t="str">
            <v xml:space="preserve">   다. 도장 및 기타 부속품 상태</v>
          </cell>
          <cell r="F42">
            <v>8.0000000000000002E-3</v>
          </cell>
        </row>
        <row r="43">
          <cell r="A43" t="str">
            <v>계</v>
          </cell>
          <cell r="C43">
            <v>0</v>
          </cell>
          <cell r="D43">
            <v>0</v>
          </cell>
          <cell r="E43">
            <v>0</v>
          </cell>
          <cell r="F43">
            <v>4.8000000000000001E-2</v>
          </cell>
          <cell r="G43">
            <v>0</v>
          </cell>
          <cell r="H43">
            <v>0</v>
          </cell>
        </row>
        <row r="46">
          <cell r="A46" t="str">
            <v>점검사항</v>
          </cell>
          <cell r="B46" t="str">
            <v>단위</v>
          </cell>
          <cell r="C46" t="str">
            <v>전기공사 산업기사</v>
          </cell>
          <cell r="D46" t="str">
            <v>통신관련 산업기사</v>
          </cell>
          <cell r="E46" t="str">
            <v>작업반장</v>
          </cell>
          <cell r="F46" t="str">
            <v>보통인부</v>
          </cell>
          <cell r="G46" t="str">
            <v>용접공</v>
          </cell>
          <cell r="H46" t="str">
            <v>도장공</v>
          </cell>
        </row>
        <row r="47">
          <cell r="A47" t="str">
            <v>1. 인양 작업</v>
          </cell>
          <cell r="B47" t="str">
            <v>개소당</v>
          </cell>
          <cell r="C47">
            <v>0</v>
          </cell>
          <cell r="D47">
            <v>0</v>
          </cell>
          <cell r="E47">
            <v>0.25600000000000001</v>
          </cell>
          <cell r="F47">
            <v>0.41600000000000004</v>
          </cell>
          <cell r="G47">
            <v>0</v>
          </cell>
          <cell r="H47">
            <v>0</v>
          </cell>
        </row>
        <row r="48">
          <cell r="A48" t="str">
            <v xml:space="preserve">   가. 인양 선적</v>
          </cell>
          <cell r="E48">
            <v>0.128</v>
          </cell>
          <cell r="F48">
            <v>0.20800000000000002</v>
          </cell>
        </row>
        <row r="49">
          <cell r="A49" t="str">
            <v xml:space="preserve">   나. 하선 양육</v>
          </cell>
          <cell r="E49">
            <v>0.128</v>
          </cell>
          <cell r="F49">
            <v>0.20800000000000002</v>
          </cell>
        </row>
        <row r="50">
          <cell r="A50" t="str">
            <v>2. 등부표 부속물 점검 및 교정</v>
          </cell>
          <cell r="C50">
            <v>0.41599999999999998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</row>
        <row r="51">
          <cell r="A51" t="str">
            <v xml:space="preserve">   가. 등부표 탈착</v>
          </cell>
          <cell r="C51">
            <v>0.20799999999999999</v>
          </cell>
        </row>
        <row r="52">
          <cell r="A52" t="str">
            <v xml:space="preserve">   나. 등부표 교정</v>
          </cell>
          <cell r="C52">
            <v>0.20799999999999999</v>
          </cell>
        </row>
        <row r="53">
          <cell r="A53" t="str">
            <v>3. 등부표체 점검</v>
          </cell>
          <cell r="C53">
            <v>0</v>
          </cell>
          <cell r="D53">
            <v>0</v>
          </cell>
          <cell r="E53">
            <v>0</v>
          </cell>
          <cell r="F53">
            <v>0.5</v>
          </cell>
          <cell r="G53">
            <v>0.41600000000000004</v>
          </cell>
          <cell r="H53">
            <v>1.92</v>
          </cell>
        </row>
        <row r="54">
          <cell r="A54" t="str">
            <v xml:space="preserve">   가. 각질류 및 오물 제거</v>
          </cell>
          <cell r="F54">
            <v>0.5</v>
          </cell>
        </row>
        <row r="55">
          <cell r="A55" t="str">
            <v xml:space="preserve">   나. 도장</v>
          </cell>
          <cell r="H55">
            <v>1.92</v>
          </cell>
        </row>
        <row r="56">
          <cell r="A56" t="str">
            <v xml:space="preserve">   다. 기타 점검</v>
          </cell>
          <cell r="G56">
            <v>0.41600000000000004</v>
          </cell>
        </row>
        <row r="57">
          <cell r="A57" t="str">
            <v>4. 체인 점검 및 교정</v>
          </cell>
          <cell r="C57">
            <v>0</v>
          </cell>
          <cell r="D57">
            <v>0</v>
          </cell>
          <cell r="E57">
            <v>0</v>
          </cell>
          <cell r="F57">
            <v>0.11200000000000002</v>
          </cell>
          <cell r="G57">
            <v>1</v>
          </cell>
          <cell r="H57">
            <v>0</v>
          </cell>
        </row>
        <row r="58">
          <cell r="A58" t="str">
            <v xml:space="preserve">   가. 연결 상태</v>
          </cell>
          <cell r="G58">
            <v>0.5</v>
          </cell>
        </row>
        <row r="59">
          <cell r="A59" t="str">
            <v xml:space="preserve">   나. 마모 상태</v>
          </cell>
          <cell r="F59">
            <v>0.11200000000000002</v>
          </cell>
        </row>
        <row r="60">
          <cell r="A60" t="str">
            <v xml:space="preserve">   다. 교체 작업</v>
          </cell>
          <cell r="G60">
            <v>0.5</v>
          </cell>
        </row>
        <row r="61">
          <cell r="A61" t="str">
            <v>5. 침추 점검 및 교정</v>
          </cell>
          <cell r="C61">
            <v>0</v>
          </cell>
          <cell r="D61">
            <v>0</v>
          </cell>
          <cell r="E61">
            <v>0</v>
          </cell>
          <cell r="F61">
            <v>0.82</v>
          </cell>
          <cell r="G61">
            <v>0</v>
          </cell>
          <cell r="H61">
            <v>0</v>
          </cell>
        </row>
        <row r="62">
          <cell r="A62" t="str">
            <v xml:space="preserve">   가. 각질류 및 오물 제거</v>
          </cell>
          <cell r="F62">
            <v>0.5</v>
          </cell>
        </row>
        <row r="63">
          <cell r="A63" t="str">
            <v xml:space="preserve">   나. 부식 상태</v>
          </cell>
          <cell r="F63">
            <v>0.20800000000000002</v>
          </cell>
        </row>
        <row r="64">
          <cell r="A64" t="str">
            <v xml:space="preserve">   다. 중량 점검</v>
          </cell>
          <cell r="F64">
            <v>0.112</v>
          </cell>
        </row>
        <row r="65">
          <cell r="A65" t="str">
            <v>6. 설치작업</v>
          </cell>
          <cell r="C65">
            <v>0</v>
          </cell>
          <cell r="D65">
            <v>0</v>
          </cell>
          <cell r="E65">
            <v>0.25600000000000001</v>
          </cell>
          <cell r="F65">
            <v>0.41600000000000004</v>
          </cell>
          <cell r="G65">
            <v>0</v>
          </cell>
          <cell r="H65">
            <v>0</v>
          </cell>
        </row>
        <row r="66">
          <cell r="A66" t="str">
            <v xml:space="preserve">   가. 선적</v>
          </cell>
          <cell r="E66">
            <v>0.128</v>
          </cell>
          <cell r="F66">
            <v>0.20800000000000002</v>
          </cell>
        </row>
        <row r="67">
          <cell r="A67" t="str">
            <v xml:space="preserve">   나. 설치</v>
          </cell>
          <cell r="E67">
            <v>0.128</v>
          </cell>
          <cell r="F67">
            <v>0.20799999999999999</v>
          </cell>
        </row>
        <row r="68">
          <cell r="A68" t="str">
            <v>7. 위치 측정</v>
          </cell>
        </row>
        <row r="69">
          <cell r="A69" t="str">
            <v>계</v>
          </cell>
          <cell r="C69">
            <v>0.41599999999999998</v>
          </cell>
          <cell r="D69">
            <v>0</v>
          </cell>
          <cell r="E69">
            <v>0.51200000000000001</v>
          </cell>
          <cell r="F69">
            <v>2.2639999999999998</v>
          </cell>
          <cell r="G69">
            <v>1.4159999999999999</v>
          </cell>
          <cell r="H69">
            <v>1.92</v>
          </cell>
        </row>
        <row r="72">
          <cell r="A72" t="str">
            <v>점검사항</v>
          </cell>
          <cell r="B72" t="str">
            <v>단위</v>
          </cell>
          <cell r="C72" t="str">
            <v>전기공사 산업기사</v>
          </cell>
          <cell r="D72" t="str">
            <v>통신관련 산업기사</v>
          </cell>
          <cell r="E72" t="str">
            <v>작업반장</v>
          </cell>
          <cell r="F72" t="str">
            <v>보통인부</v>
          </cell>
          <cell r="G72" t="str">
            <v>용접공</v>
          </cell>
          <cell r="H72" t="str">
            <v>도장공</v>
          </cell>
        </row>
        <row r="73">
          <cell r="A73" t="str">
            <v>1. 인양 작업</v>
          </cell>
          <cell r="B73" t="str">
            <v>개소당</v>
          </cell>
          <cell r="C73">
            <v>0</v>
          </cell>
          <cell r="D73">
            <v>0</v>
          </cell>
          <cell r="E73">
            <v>0.25600000000000001</v>
          </cell>
          <cell r="F73">
            <v>0.41600000000000004</v>
          </cell>
          <cell r="G73">
            <v>0</v>
          </cell>
          <cell r="H73">
            <v>0</v>
          </cell>
        </row>
        <row r="74">
          <cell r="A74" t="str">
            <v xml:space="preserve">   가. 인양 선적</v>
          </cell>
          <cell r="E74">
            <v>0.128</v>
          </cell>
          <cell r="F74">
            <v>0.20800000000000002</v>
          </cell>
        </row>
        <row r="75">
          <cell r="A75" t="str">
            <v xml:space="preserve">   나. 하선 양육</v>
          </cell>
          <cell r="E75">
            <v>0.128</v>
          </cell>
          <cell r="F75">
            <v>0.20800000000000002</v>
          </cell>
        </row>
        <row r="76">
          <cell r="A76" t="str">
            <v>2. 등부표체 점검</v>
          </cell>
          <cell r="C76">
            <v>0</v>
          </cell>
          <cell r="D76">
            <v>0</v>
          </cell>
          <cell r="E76">
            <v>0</v>
          </cell>
          <cell r="F76">
            <v>0.5</v>
          </cell>
          <cell r="G76">
            <v>0.41600000000000004</v>
          </cell>
          <cell r="H76">
            <v>1.92</v>
          </cell>
        </row>
        <row r="77">
          <cell r="A77" t="str">
            <v xml:space="preserve">   가. 각질류 및 오물 제거</v>
          </cell>
          <cell r="F77">
            <v>0.5</v>
          </cell>
        </row>
        <row r="78">
          <cell r="A78" t="str">
            <v xml:space="preserve">   나. 도장</v>
          </cell>
          <cell r="H78">
            <v>1.92</v>
          </cell>
        </row>
        <row r="79">
          <cell r="A79" t="str">
            <v xml:space="preserve">   다. 기타 점검</v>
          </cell>
          <cell r="G79">
            <v>0.41600000000000004</v>
          </cell>
        </row>
        <row r="80">
          <cell r="A80" t="str">
            <v>3. 체인 점검 및 교정</v>
          </cell>
          <cell r="C80">
            <v>0</v>
          </cell>
          <cell r="D80">
            <v>0</v>
          </cell>
          <cell r="E80">
            <v>0</v>
          </cell>
          <cell r="F80">
            <v>0.11200000000000002</v>
          </cell>
          <cell r="G80">
            <v>1</v>
          </cell>
          <cell r="H80">
            <v>0</v>
          </cell>
        </row>
        <row r="81">
          <cell r="A81" t="str">
            <v xml:space="preserve">   가. 연결 상태</v>
          </cell>
          <cell r="G81">
            <v>0.5</v>
          </cell>
        </row>
        <row r="82">
          <cell r="A82" t="str">
            <v xml:space="preserve">   나. 마모 상태</v>
          </cell>
          <cell r="F82">
            <v>0.11200000000000002</v>
          </cell>
        </row>
        <row r="83">
          <cell r="A83" t="str">
            <v xml:space="preserve">   다. 교체 작업</v>
          </cell>
          <cell r="G83">
            <v>0.5</v>
          </cell>
        </row>
        <row r="84">
          <cell r="A84" t="str">
            <v>4. 침추 점검 및 교정</v>
          </cell>
          <cell r="C84">
            <v>0</v>
          </cell>
          <cell r="D84">
            <v>0</v>
          </cell>
          <cell r="E84">
            <v>0</v>
          </cell>
          <cell r="F84">
            <v>0.82</v>
          </cell>
          <cell r="G84">
            <v>0</v>
          </cell>
          <cell r="H84">
            <v>0</v>
          </cell>
        </row>
        <row r="85">
          <cell r="A85" t="str">
            <v xml:space="preserve">   가. 각질류 및 오물 제거</v>
          </cell>
          <cell r="F85">
            <v>0.5</v>
          </cell>
        </row>
        <row r="86">
          <cell r="A86" t="str">
            <v xml:space="preserve">   나. 부식 상태</v>
          </cell>
          <cell r="F86">
            <v>0.20800000000000002</v>
          </cell>
        </row>
        <row r="87">
          <cell r="A87" t="str">
            <v xml:space="preserve">   다. 중량 점검</v>
          </cell>
          <cell r="F87">
            <v>0.112</v>
          </cell>
        </row>
        <row r="88">
          <cell r="A88" t="str">
            <v>5. 설치작업</v>
          </cell>
          <cell r="C88">
            <v>0</v>
          </cell>
          <cell r="D88">
            <v>0</v>
          </cell>
          <cell r="E88">
            <v>0.25600000000000001</v>
          </cell>
          <cell r="F88">
            <v>0.41600000000000004</v>
          </cell>
          <cell r="G88">
            <v>0</v>
          </cell>
          <cell r="H88">
            <v>0</v>
          </cell>
        </row>
        <row r="89">
          <cell r="A89" t="str">
            <v xml:space="preserve">   가. 선적</v>
          </cell>
          <cell r="E89">
            <v>0.128</v>
          </cell>
          <cell r="F89">
            <v>0.20800000000000002</v>
          </cell>
        </row>
        <row r="90">
          <cell r="A90" t="str">
            <v xml:space="preserve">   나. 설치</v>
          </cell>
          <cell r="E90">
            <v>0.128</v>
          </cell>
          <cell r="F90">
            <v>0.20799999999999999</v>
          </cell>
        </row>
        <row r="91">
          <cell r="A91" t="str">
            <v>6. 위치 측정</v>
          </cell>
        </row>
        <row r="92">
          <cell r="A92" t="str">
            <v>계</v>
          </cell>
          <cell r="C92">
            <v>0</v>
          </cell>
          <cell r="D92">
            <v>0</v>
          </cell>
          <cell r="E92">
            <v>0.51200000000000001</v>
          </cell>
          <cell r="F92">
            <v>2.2639999999999998</v>
          </cell>
          <cell r="G92">
            <v>1.4159999999999999</v>
          </cell>
          <cell r="H92">
            <v>1.92</v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view="pageBreakPreview" zoomScale="70" zoomScaleNormal="85" zoomScaleSheetLayoutView="70" workbookViewId="0">
      <selection activeCell="B9" sqref="B9:F9"/>
    </sheetView>
  </sheetViews>
  <sheetFormatPr defaultRowHeight="16.5"/>
  <cols>
    <col min="1" max="1" width="3.625" style="87" customWidth="1"/>
    <col min="2" max="3" width="10.625" style="87" customWidth="1"/>
    <col min="4" max="5" width="20.625" style="87" customWidth="1"/>
    <col min="6" max="6" width="25.625" style="87" customWidth="1"/>
    <col min="7" max="7" width="3.625" style="87" customWidth="1"/>
    <col min="8" max="16384" width="9" style="87"/>
  </cols>
  <sheetData>
    <row r="1" spans="1:7" ht="17.25" thickBot="1">
      <c r="A1" s="163"/>
      <c r="B1" s="163"/>
      <c r="C1" s="163"/>
      <c r="D1" s="163"/>
      <c r="E1" s="163"/>
      <c r="F1" s="163"/>
      <c r="G1" s="163"/>
    </row>
    <row r="2" spans="1:7" ht="16.5" customHeight="1">
      <c r="A2" s="163"/>
      <c r="B2" s="164"/>
      <c r="C2" s="165"/>
      <c r="D2" s="165"/>
      <c r="E2" s="165"/>
      <c r="F2" s="166"/>
      <c r="G2" s="163"/>
    </row>
    <row r="3" spans="1:7">
      <c r="A3" s="163"/>
      <c r="B3" s="167"/>
      <c r="C3" s="168"/>
      <c r="D3" s="168"/>
      <c r="E3" s="168"/>
      <c r="F3" s="169"/>
      <c r="G3" s="163"/>
    </row>
    <row r="4" spans="1:7">
      <c r="A4" s="163"/>
      <c r="B4" s="167"/>
      <c r="C4" s="168"/>
      <c r="D4" s="168"/>
      <c r="E4" s="168"/>
      <c r="F4" s="169"/>
      <c r="G4" s="163"/>
    </row>
    <row r="5" spans="1:7" ht="30" customHeight="1">
      <c r="A5" s="163"/>
      <c r="B5" s="167"/>
      <c r="C5" s="168"/>
      <c r="D5" s="168"/>
      <c r="E5" s="168"/>
      <c r="F5" s="169"/>
      <c r="G5" s="163"/>
    </row>
    <row r="6" spans="1:7" ht="30" customHeight="1">
      <c r="A6" s="163"/>
      <c r="B6" s="314"/>
      <c r="C6" s="315"/>
      <c r="D6" s="315"/>
      <c r="E6" s="315"/>
      <c r="F6" s="316"/>
      <c r="G6" s="163"/>
    </row>
    <row r="7" spans="1:7" ht="30" customHeight="1">
      <c r="A7" s="163"/>
      <c r="B7" s="320" t="s">
        <v>651</v>
      </c>
      <c r="C7" s="321"/>
      <c r="D7" s="321"/>
      <c r="E7" s="321"/>
      <c r="F7" s="322"/>
      <c r="G7" s="163"/>
    </row>
    <row r="8" spans="1:7" ht="30" customHeight="1">
      <c r="A8" s="163"/>
      <c r="B8" s="320"/>
      <c r="C8" s="321"/>
      <c r="D8" s="321"/>
      <c r="E8" s="321"/>
      <c r="F8" s="322"/>
      <c r="G8" s="163"/>
    </row>
    <row r="9" spans="1:7" ht="30" customHeight="1">
      <c r="A9" s="163"/>
      <c r="B9" s="317" t="s">
        <v>635</v>
      </c>
      <c r="C9" s="318"/>
      <c r="D9" s="318"/>
      <c r="E9" s="318"/>
      <c r="F9" s="319"/>
      <c r="G9" s="163"/>
    </row>
    <row r="10" spans="1:7" ht="30" customHeight="1">
      <c r="A10" s="163"/>
      <c r="B10" s="167"/>
      <c r="C10" s="168"/>
      <c r="D10" s="168"/>
      <c r="E10" s="168"/>
      <c r="F10" s="169"/>
      <c r="G10" s="163"/>
    </row>
    <row r="11" spans="1:7" ht="30" customHeight="1">
      <c r="A11" s="163"/>
      <c r="B11" s="167"/>
      <c r="C11" s="168"/>
      <c r="D11" s="168"/>
      <c r="E11" s="168"/>
      <c r="F11" s="169"/>
      <c r="G11" s="163"/>
    </row>
    <row r="12" spans="1:7" ht="30" customHeight="1">
      <c r="A12" s="163"/>
      <c r="B12" s="167"/>
      <c r="C12" s="168"/>
      <c r="D12" s="168"/>
      <c r="E12" s="168"/>
      <c r="F12" s="169"/>
      <c r="G12" s="163"/>
    </row>
    <row r="13" spans="1:7" ht="30" customHeight="1">
      <c r="A13" s="163"/>
      <c r="B13" s="167"/>
      <c r="C13" s="168"/>
      <c r="D13" s="168"/>
      <c r="E13" s="168"/>
      <c r="F13" s="169"/>
      <c r="G13" s="163"/>
    </row>
    <row r="14" spans="1:7" ht="30" customHeight="1">
      <c r="A14" s="163"/>
      <c r="B14" s="167"/>
      <c r="C14" s="168"/>
      <c r="D14" s="168"/>
      <c r="E14" s="168"/>
      <c r="F14" s="169"/>
      <c r="G14" s="163"/>
    </row>
    <row r="15" spans="1:7" ht="30" customHeight="1">
      <c r="A15" s="163"/>
      <c r="B15" s="167"/>
      <c r="C15" s="168"/>
      <c r="D15" s="168"/>
      <c r="E15" s="168"/>
      <c r="F15" s="169"/>
      <c r="G15" s="163"/>
    </row>
    <row r="16" spans="1:7" ht="30" customHeight="1">
      <c r="A16" s="163"/>
      <c r="B16" s="323" t="s">
        <v>636</v>
      </c>
      <c r="C16" s="324"/>
      <c r="D16" s="324"/>
      <c r="E16" s="324"/>
      <c r="F16" s="325"/>
      <c r="G16" s="163"/>
    </row>
    <row r="17" spans="1:7" ht="30" customHeight="1">
      <c r="A17" s="163"/>
      <c r="B17" s="167"/>
      <c r="C17" s="168"/>
      <c r="D17" s="168"/>
      <c r="E17" s="168"/>
      <c r="F17" s="169"/>
      <c r="G17" s="163"/>
    </row>
    <row r="18" spans="1:7" ht="30" customHeight="1">
      <c r="A18" s="163"/>
      <c r="B18" s="167"/>
      <c r="C18" s="168"/>
      <c r="D18" s="168"/>
      <c r="E18" s="168"/>
      <c r="F18" s="169"/>
      <c r="G18" s="163"/>
    </row>
    <row r="19" spans="1:7" ht="30" customHeight="1">
      <c r="A19" s="163"/>
      <c r="B19" s="167"/>
      <c r="C19" s="168"/>
      <c r="D19" s="168"/>
      <c r="E19" s="168"/>
      <c r="F19" s="169"/>
      <c r="G19" s="163"/>
    </row>
    <row r="20" spans="1:7" ht="30" customHeight="1">
      <c r="A20" s="163"/>
      <c r="B20" s="167"/>
      <c r="C20" s="168"/>
      <c r="D20" s="168"/>
      <c r="E20" s="168"/>
      <c r="F20" s="169"/>
      <c r="G20" s="163"/>
    </row>
    <row r="21" spans="1:7" ht="30" customHeight="1">
      <c r="A21" s="163"/>
      <c r="B21" s="167"/>
      <c r="C21" s="168"/>
      <c r="D21" s="168"/>
      <c r="E21" s="168"/>
      <c r="F21" s="169"/>
      <c r="G21" s="163"/>
    </row>
    <row r="22" spans="1:7" ht="30" customHeight="1">
      <c r="A22" s="163"/>
      <c r="B22" s="323" t="s">
        <v>429</v>
      </c>
      <c r="C22" s="324"/>
      <c r="D22" s="324"/>
      <c r="E22" s="324"/>
      <c r="F22" s="325"/>
      <c r="G22" s="163"/>
    </row>
    <row r="23" spans="1:7" ht="30" customHeight="1">
      <c r="A23" s="163"/>
      <c r="B23" s="323" t="s">
        <v>632</v>
      </c>
      <c r="C23" s="324"/>
      <c r="D23" s="324"/>
      <c r="E23" s="324"/>
      <c r="F23" s="325"/>
      <c r="G23" s="163"/>
    </row>
    <row r="24" spans="1:7" ht="30" customHeight="1">
      <c r="A24" s="163"/>
      <c r="B24" s="167"/>
      <c r="C24" s="168"/>
      <c r="D24" s="168"/>
      <c r="E24" s="168"/>
      <c r="F24" s="169"/>
      <c r="G24" s="163"/>
    </row>
    <row r="25" spans="1:7" ht="30" customHeight="1" thickBot="1">
      <c r="A25" s="163"/>
      <c r="B25" s="170"/>
      <c r="C25" s="171"/>
      <c r="D25" s="171"/>
      <c r="E25" s="171"/>
      <c r="F25" s="172"/>
      <c r="G25" s="163"/>
    </row>
    <row r="26" spans="1:7">
      <c r="A26" s="163"/>
      <c r="B26" s="163"/>
      <c r="C26" s="163"/>
      <c r="D26" s="163"/>
      <c r="E26" s="163"/>
      <c r="F26" s="163"/>
      <c r="G26" s="163"/>
    </row>
  </sheetData>
  <mergeCells count="6">
    <mergeCell ref="B6:F6"/>
    <mergeCell ref="B9:F9"/>
    <mergeCell ref="B7:F8"/>
    <mergeCell ref="B23:F23"/>
    <mergeCell ref="B22:F22"/>
    <mergeCell ref="B16:F16"/>
  </mergeCells>
  <phoneticPr fontId="1" type="noConversion"/>
  <pageMargins left="0.25" right="0.25" top="0.75" bottom="0.7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28"/>
  <sheetViews>
    <sheetView view="pageBreakPreview" zoomScale="70" zoomScaleNormal="85" zoomScaleSheetLayoutView="70" workbookViewId="0">
      <selection activeCell="G17" sqref="G17"/>
    </sheetView>
  </sheetViews>
  <sheetFormatPr defaultRowHeight="16.5"/>
  <cols>
    <col min="1" max="1" width="3.625" customWidth="1"/>
    <col min="2" max="3" width="10.625" customWidth="1"/>
    <col min="4" max="4" width="20.625" customWidth="1"/>
    <col min="5" max="5" width="24.875" customWidth="1"/>
    <col min="6" max="6" width="9" style="87" customWidth="1"/>
    <col min="7" max="7" width="31.5" customWidth="1"/>
    <col min="8" max="8" width="3.625" customWidth="1"/>
    <col min="10" max="10" width="11.5" bestFit="1" customWidth="1"/>
  </cols>
  <sheetData>
    <row r="2" spans="2:10" ht="25.5">
      <c r="B2" s="326" t="s">
        <v>368</v>
      </c>
      <c r="C2" s="326"/>
      <c r="D2" s="326"/>
      <c r="E2" s="326"/>
      <c r="F2" s="326"/>
      <c r="G2" s="326"/>
    </row>
    <row r="3" spans="2:10">
      <c r="B3" s="1"/>
      <c r="C3" s="1"/>
      <c r="D3" s="1"/>
      <c r="E3" s="1"/>
      <c r="G3" s="1"/>
    </row>
    <row r="4" spans="2:10" ht="20.25" thickBot="1">
      <c r="B4" s="102" t="s">
        <v>633</v>
      </c>
      <c r="C4" s="2"/>
      <c r="D4" s="2"/>
      <c r="E4" s="2"/>
      <c r="F4" s="345"/>
      <c r="G4" s="345"/>
    </row>
    <row r="5" spans="2:10" ht="30" customHeight="1" thickBot="1">
      <c r="B5" s="331" t="s">
        <v>0</v>
      </c>
      <c r="C5" s="332"/>
      <c r="D5" s="332"/>
      <c r="E5" s="119" t="s">
        <v>1</v>
      </c>
      <c r="F5" s="348" t="s">
        <v>2</v>
      </c>
      <c r="G5" s="349"/>
    </row>
    <row r="6" spans="2:10" ht="30" customHeight="1" thickTop="1">
      <c r="B6" s="335" t="s">
        <v>369</v>
      </c>
      <c r="C6" s="333" t="s">
        <v>3</v>
      </c>
      <c r="D6" s="333"/>
      <c r="E6" s="135"/>
      <c r="F6" s="350"/>
      <c r="G6" s="351"/>
    </row>
    <row r="7" spans="2:10" ht="30" customHeight="1">
      <c r="B7" s="336"/>
      <c r="C7" s="334" t="s">
        <v>4</v>
      </c>
      <c r="D7" s="3" t="s">
        <v>5</v>
      </c>
      <c r="E7" s="136"/>
      <c r="F7" s="361" t="s">
        <v>360</v>
      </c>
      <c r="G7" s="362"/>
    </row>
    <row r="8" spans="2:10" ht="30" customHeight="1">
      <c r="B8" s="336"/>
      <c r="C8" s="334"/>
      <c r="D8" s="3" t="s">
        <v>6</v>
      </c>
      <c r="E8" s="136"/>
      <c r="F8" s="346"/>
      <c r="G8" s="347"/>
    </row>
    <row r="9" spans="2:10" ht="30" customHeight="1">
      <c r="B9" s="336"/>
      <c r="C9" s="334"/>
      <c r="D9" s="3" t="s">
        <v>7</v>
      </c>
      <c r="E9" s="136"/>
      <c r="F9" s="346"/>
      <c r="G9" s="347"/>
    </row>
    <row r="10" spans="2:10" ht="30" customHeight="1">
      <c r="B10" s="336"/>
      <c r="C10" s="334" t="s">
        <v>8</v>
      </c>
      <c r="D10" s="3" t="s">
        <v>319</v>
      </c>
      <c r="E10" s="139"/>
      <c r="F10" s="361" t="s">
        <v>360</v>
      </c>
      <c r="G10" s="362"/>
    </row>
    <row r="11" spans="2:10" ht="30" customHeight="1">
      <c r="B11" s="336"/>
      <c r="C11" s="334"/>
      <c r="D11" s="3" t="s">
        <v>320</v>
      </c>
      <c r="E11" s="136"/>
      <c r="F11" s="346"/>
      <c r="G11" s="347"/>
    </row>
    <row r="12" spans="2:10" ht="30" customHeight="1">
      <c r="B12" s="336"/>
      <c r="C12" s="334"/>
      <c r="D12" s="3" t="s">
        <v>9</v>
      </c>
      <c r="E12" s="136">
        <f>용역총괄내역서!M17+용역총괄내역서!M18+공사총괄내역서!M16+공사총괄내역서!M17</f>
        <v>0</v>
      </c>
      <c r="F12" s="363" t="s">
        <v>388</v>
      </c>
      <c r="G12" s="354"/>
    </row>
    <row r="13" spans="2:10" ht="30" customHeight="1">
      <c r="B13" s="336"/>
      <c r="C13" s="334"/>
      <c r="D13" s="4" t="s">
        <v>10</v>
      </c>
      <c r="E13" s="136">
        <f>공사총괄내역서!M18</f>
        <v>0</v>
      </c>
      <c r="F13" s="363" t="str">
        <f>공사총괄내역서!C18&amp;" "&amp;공사총괄내역서!E18*100&amp;"%"</f>
        <v>(재료비+직접노무비)의 3.15%</v>
      </c>
      <c r="G13" s="354"/>
    </row>
    <row r="14" spans="2:10" s="87" customFormat="1" ht="30" customHeight="1">
      <c r="B14" s="336"/>
      <c r="C14" s="334"/>
      <c r="D14" s="298" t="s">
        <v>646</v>
      </c>
      <c r="E14" s="299">
        <f>공사총괄내역서!M20</f>
        <v>0</v>
      </c>
      <c r="F14" s="363" t="str">
        <f>공사총괄내역서!C20&amp;" "&amp;공사총괄내역서!E20*100&amp;"%"</f>
        <v>(직접공사비)의 0.8%</v>
      </c>
      <c r="G14" s="354"/>
      <c r="J14" s="310">
        <f>SUM(E14:E16)</f>
        <v>0</v>
      </c>
    </row>
    <row r="15" spans="2:10" s="87" customFormat="1" ht="30" customHeight="1">
      <c r="B15" s="336"/>
      <c r="C15" s="334"/>
      <c r="D15" s="298" t="s">
        <v>647</v>
      </c>
      <c r="E15" s="299">
        <f>공사총괄내역서!M21</f>
        <v>0</v>
      </c>
      <c r="F15" s="363" t="str">
        <f>공사총괄내역서!C21&amp;" "&amp;공사총괄내역서!E21*100&amp;"%"</f>
        <v>(직접노무비)의 2.3%</v>
      </c>
      <c r="G15" s="354"/>
    </row>
    <row r="16" spans="2:10" s="87" customFormat="1" ht="30" customHeight="1">
      <c r="B16" s="336"/>
      <c r="C16" s="334"/>
      <c r="D16" s="300" t="s">
        <v>648</v>
      </c>
      <c r="E16" s="299">
        <f>공사총괄내역서!M22</f>
        <v>0</v>
      </c>
      <c r="F16" s="363" t="str">
        <f>공사총괄내역서!C22&amp;" "&amp;공사총괄내역서!E22*100&amp;"%"</f>
        <v>(직접공사비)의 0.51%</v>
      </c>
      <c r="G16" s="354"/>
    </row>
    <row r="17" spans="2:7" s="87" customFormat="1" ht="30" customHeight="1">
      <c r="B17" s="336"/>
      <c r="C17" s="334"/>
      <c r="D17" s="366" t="s">
        <v>421</v>
      </c>
      <c r="E17" s="343"/>
      <c r="F17" s="203" t="s">
        <v>370</v>
      </c>
      <c r="G17" s="240" t="s">
        <v>425</v>
      </c>
    </row>
    <row r="18" spans="2:7" ht="30" customHeight="1">
      <c r="B18" s="336"/>
      <c r="C18" s="334"/>
      <c r="D18" s="367"/>
      <c r="E18" s="344"/>
      <c r="F18" s="223" t="s">
        <v>371</v>
      </c>
      <c r="G18" s="240"/>
    </row>
    <row r="19" spans="2:7" ht="30" customHeight="1">
      <c r="B19" s="336"/>
      <c r="C19" s="334"/>
      <c r="D19" s="3" t="s">
        <v>7</v>
      </c>
      <c r="E19" s="136"/>
      <c r="F19" s="346"/>
      <c r="G19" s="347"/>
    </row>
    <row r="20" spans="2:7" ht="30" customHeight="1">
      <c r="B20" s="327" t="s">
        <v>11</v>
      </c>
      <c r="C20" s="328"/>
      <c r="D20" s="328"/>
      <c r="E20" s="136"/>
      <c r="F20" s="346"/>
      <c r="G20" s="347"/>
    </row>
    <row r="21" spans="2:7" ht="30" customHeight="1">
      <c r="B21" s="327" t="s">
        <v>12</v>
      </c>
      <c r="C21" s="328"/>
      <c r="D21" s="328"/>
      <c r="E21" s="136"/>
      <c r="F21" s="361"/>
      <c r="G21" s="362"/>
    </row>
    <row r="22" spans="2:7" s="87" customFormat="1" ht="20.100000000000001" customHeight="1">
      <c r="B22" s="337" t="s">
        <v>373</v>
      </c>
      <c r="C22" s="338"/>
      <c r="D22" s="339"/>
      <c r="E22" s="343"/>
      <c r="F22" s="203" t="s">
        <v>370</v>
      </c>
      <c r="G22" s="7"/>
    </row>
    <row r="23" spans="2:7" ht="20.100000000000001" customHeight="1">
      <c r="B23" s="340"/>
      <c r="C23" s="341"/>
      <c r="D23" s="342"/>
      <c r="E23" s="344"/>
      <c r="F23" s="205" t="s">
        <v>371</v>
      </c>
      <c r="G23" s="204"/>
    </row>
    <row r="24" spans="2:7" ht="30" customHeight="1">
      <c r="B24" s="327" t="s">
        <v>219</v>
      </c>
      <c r="C24" s="328"/>
      <c r="D24" s="328"/>
      <c r="E24" s="136"/>
      <c r="F24" s="346"/>
      <c r="G24" s="347"/>
    </row>
    <row r="25" spans="2:7" ht="30" customHeight="1">
      <c r="B25" s="329" t="s">
        <v>13</v>
      </c>
      <c r="C25" s="330"/>
      <c r="D25" s="330"/>
      <c r="E25" s="137"/>
      <c r="F25" s="353"/>
      <c r="G25" s="354"/>
    </row>
    <row r="26" spans="2:7" ht="30" customHeight="1">
      <c r="B26" s="364" t="s">
        <v>14</v>
      </c>
      <c r="C26" s="365"/>
      <c r="D26" s="365"/>
      <c r="E26" s="140"/>
      <c r="F26" s="355"/>
      <c r="G26" s="356"/>
    </row>
    <row r="27" spans="2:7" ht="30" customHeight="1" thickBot="1">
      <c r="B27" s="359" t="s">
        <v>15</v>
      </c>
      <c r="C27" s="360"/>
      <c r="D27" s="360"/>
      <c r="E27" s="138"/>
      <c r="F27" s="357"/>
      <c r="G27" s="358"/>
    </row>
    <row r="28" spans="2:7">
      <c r="F28" s="352"/>
      <c r="G28" s="352"/>
    </row>
  </sheetData>
  <mergeCells count="37">
    <mergeCell ref="F20:G20"/>
    <mergeCell ref="F21:G21"/>
    <mergeCell ref="B26:D26"/>
    <mergeCell ref="D17:D18"/>
    <mergeCell ref="E17:E18"/>
    <mergeCell ref="F7:G7"/>
    <mergeCell ref="F8:G8"/>
    <mergeCell ref="F9:G9"/>
    <mergeCell ref="F10:G10"/>
    <mergeCell ref="F19:G19"/>
    <mergeCell ref="F12:G12"/>
    <mergeCell ref="F11:G11"/>
    <mergeCell ref="F13:G13"/>
    <mergeCell ref="F14:G14"/>
    <mergeCell ref="F15:G15"/>
    <mergeCell ref="F16:G16"/>
    <mergeCell ref="F28:G28"/>
    <mergeCell ref="F25:G25"/>
    <mergeCell ref="F26:G26"/>
    <mergeCell ref="F27:G27"/>
    <mergeCell ref="B27:D27"/>
    <mergeCell ref="B2:G2"/>
    <mergeCell ref="B24:D24"/>
    <mergeCell ref="B21:D21"/>
    <mergeCell ref="B25:D25"/>
    <mergeCell ref="B5:D5"/>
    <mergeCell ref="C6:D6"/>
    <mergeCell ref="C7:C9"/>
    <mergeCell ref="C10:C19"/>
    <mergeCell ref="B20:D20"/>
    <mergeCell ref="B6:B19"/>
    <mergeCell ref="B22:D23"/>
    <mergeCell ref="E22:E23"/>
    <mergeCell ref="F4:G4"/>
    <mergeCell ref="F24:G24"/>
    <mergeCell ref="F5:G5"/>
    <mergeCell ref="F6:G6"/>
  </mergeCells>
  <phoneticPr fontId="1" type="noConversion"/>
  <pageMargins left="0.25" right="0.25" top="0.75" bottom="0.75" header="0.3" footer="0.3"/>
  <pageSetup paperSize="9" scale="7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31"/>
  <sheetViews>
    <sheetView view="pageBreakPreview" zoomScale="60" zoomScaleNormal="55" workbookViewId="0">
      <selection activeCell="C23" sqref="C23:C25"/>
    </sheetView>
  </sheetViews>
  <sheetFormatPr defaultRowHeight="16.5"/>
  <cols>
    <col min="1" max="1" width="3.625" style="87" customWidth="1"/>
    <col min="2" max="3" width="30.625" style="87" customWidth="1"/>
    <col min="4" max="4" width="10.625" style="87" customWidth="1"/>
    <col min="5" max="14" width="20.625" style="87" customWidth="1"/>
    <col min="15" max="15" width="3.625" style="87" customWidth="1"/>
    <col min="16" max="16384" width="9" style="87"/>
  </cols>
  <sheetData>
    <row r="2" spans="2:14" ht="30" customHeight="1">
      <c r="B2" s="97" t="s">
        <v>375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</row>
    <row r="3" spans="2:14" ht="30" customHeight="1" thickBot="1">
      <c r="B3" s="19" t="str">
        <f>총괄표!B4:C4</f>
        <v>용 역 명 : 2025~2026년 인천해저배관 사설항로표지 위탁관리용역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4" ht="30" customHeight="1">
      <c r="B4" s="377" t="s">
        <v>23</v>
      </c>
      <c r="C4" s="371" t="s">
        <v>16</v>
      </c>
      <c r="D4" s="371" t="s">
        <v>17</v>
      </c>
      <c r="E4" s="371" t="s">
        <v>18</v>
      </c>
      <c r="F4" s="371" t="s">
        <v>3</v>
      </c>
      <c r="G4" s="371"/>
      <c r="H4" s="371" t="s">
        <v>4</v>
      </c>
      <c r="I4" s="371"/>
      <c r="J4" s="371" t="s">
        <v>8</v>
      </c>
      <c r="K4" s="371"/>
      <c r="L4" s="371" t="s">
        <v>19</v>
      </c>
      <c r="M4" s="371"/>
      <c r="N4" s="372" t="s">
        <v>20</v>
      </c>
    </row>
    <row r="5" spans="2:14" ht="30" customHeight="1" thickBot="1">
      <c r="B5" s="378"/>
      <c r="C5" s="379"/>
      <c r="D5" s="379"/>
      <c r="E5" s="379"/>
      <c r="F5" s="104" t="s">
        <v>21</v>
      </c>
      <c r="G5" s="104" t="s">
        <v>22</v>
      </c>
      <c r="H5" s="104" t="s">
        <v>21</v>
      </c>
      <c r="I5" s="104" t="s">
        <v>22</v>
      </c>
      <c r="J5" s="104" t="s">
        <v>21</v>
      </c>
      <c r="K5" s="104" t="s">
        <v>22</v>
      </c>
      <c r="L5" s="104" t="s">
        <v>21</v>
      </c>
      <c r="M5" s="104" t="s">
        <v>22</v>
      </c>
      <c r="N5" s="373"/>
    </row>
    <row r="6" spans="2:14" ht="30" customHeight="1" thickTop="1">
      <c r="B6" s="134" t="s">
        <v>308</v>
      </c>
      <c r="C6" s="11"/>
      <c r="D6" s="11"/>
      <c r="E6" s="11"/>
      <c r="F6" s="10"/>
      <c r="G6" s="132"/>
      <c r="H6" s="10"/>
      <c r="I6" s="9"/>
      <c r="J6" s="10"/>
      <c r="K6" s="9"/>
      <c r="L6" s="10"/>
      <c r="M6" s="132"/>
      <c r="N6" s="141"/>
    </row>
    <row r="7" spans="2:14" ht="30" customHeight="1">
      <c r="B7" s="6" t="s">
        <v>415</v>
      </c>
      <c r="C7" s="11"/>
      <c r="D7" s="11"/>
      <c r="E7" s="11"/>
      <c r="F7" s="10"/>
      <c r="G7" s="9"/>
      <c r="H7" s="10"/>
      <c r="I7" s="9"/>
      <c r="J7" s="10"/>
      <c r="K7" s="9"/>
      <c r="L7" s="10"/>
      <c r="M7" s="132"/>
      <c r="N7" s="141" t="s">
        <v>384</v>
      </c>
    </row>
    <row r="8" spans="2:14" ht="30" customHeight="1">
      <c r="B8" s="6" t="s">
        <v>414</v>
      </c>
      <c r="C8" s="11"/>
      <c r="D8" s="11"/>
      <c r="E8" s="11"/>
      <c r="F8" s="10"/>
      <c r="G8" s="9"/>
      <c r="H8" s="10"/>
      <c r="I8" s="9"/>
      <c r="J8" s="10"/>
      <c r="K8" s="9"/>
      <c r="L8" s="10"/>
      <c r="M8" s="132"/>
      <c r="N8" s="141" t="s">
        <v>419</v>
      </c>
    </row>
    <row r="9" spans="2:14" ht="30" customHeight="1">
      <c r="B9" s="238" t="s">
        <v>418</v>
      </c>
      <c r="C9" s="11"/>
      <c r="D9" s="11"/>
      <c r="E9" s="11"/>
      <c r="F9" s="10"/>
      <c r="G9" s="239"/>
      <c r="H9" s="10"/>
      <c r="I9" s="9"/>
      <c r="J9" s="10"/>
      <c r="K9" s="9"/>
      <c r="L9" s="10"/>
      <c r="M9" s="132"/>
      <c r="N9" s="141"/>
    </row>
    <row r="10" spans="2:14" ht="30" customHeight="1">
      <c r="B10" s="6"/>
      <c r="C10" s="11"/>
      <c r="D10" s="11"/>
      <c r="E10" s="11"/>
      <c r="F10" s="10"/>
      <c r="G10" s="9"/>
      <c r="H10" s="10"/>
      <c r="I10" s="9"/>
      <c r="J10" s="10"/>
      <c r="K10" s="9"/>
      <c r="L10" s="10"/>
      <c r="M10" s="132"/>
      <c r="N10" s="141"/>
    </row>
    <row r="11" spans="2:14" ht="30" customHeight="1">
      <c r="B11" s="134" t="s">
        <v>309</v>
      </c>
      <c r="C11" s="11"/>
      <c r="D11" s="11"/>
      <c r="E11" s="11"/>
      <c r="F11" s="10"/>
      <c r="G11" s="9"/>
      <c r="H11" s="10"/>
      <c r="I11" s="9"/>
      <c r="J11" s="10"/>
      <c r="K11" s="9"/>
      <c r="L11" s="10"/>
      <c r="M11" s="132"/>
      <c r="N11" s="141"/>
    </row>
    <row r="12" spans="2:14" ht="30" customHeight="1">
      <c r="B12" s="6" t="s">
        <v>314</v>
      </c>
      <c r="C12" s="11"/>
      <c r="D12" s="11"/>
      <c r="E12" s="11"/>
      <c r="F12" s="10"/>
      <c r="G12" s="9"/>
      <c r="H12" s="10"/>
      <c r="I12" s="9"/>
      <c r="J12" s="10"/>
      <c r="K12" s="9"/>
      <c r="L12" s="10"/>
      <c r="M12" s="9"/>
      <c r="N12" s="141" t="s">
        <v>321</v>
      </c>
    </row>
    <row r="13" spans="2:14" ht="30" customHeight="1">
      <c r="B13" s="238" t="s">
        <v>630</v>
      </c>
      <c r="C13" s="11"/>
      <c r="D13" s="11"/>
      <c r="E13" s="11"/>
      <c r="F13" s="10"/>
      <c r="G13" s="239"/>
      <c r="H13" s="10"/>
      <c r="I13" s="132"/>
      <c r="J13" s="10"/>
      <c r="K13" s="9"/>
      <c r="L13" s="10"/>
      <c r="M13" s="132"/>
      <c r="N13" s="141"/>
    </row>
    <row r="14" spans="2:14" ht="30" customHeight="1">
      <c r="B14" s="6"/>
      <c r="C14" s="11"/>
      <c r="D14" s="11"/>
      <c r="E14" s="11"/>
      <c r="F14" s="10"/>
      <c r="G14" s="9"/>
      <c r="H14" s="10"/>
      <c r="I14" s="9"/>
      <c r="J14" s="10"/>
      <c r="K14" s="9"/>
      <c r="L14" s="10"/>
      <c r="M14" s="132"/>
      <c r="N14" s="141"/>
    </row>
    <row r="15" spans="2:14" ht="30" customHeight="1">
      <c r="B15" s="134" t="s">
        <v>310</v>
      </c>
      <c r="C15" s="11"/>
      <c r="D15" s="11"/>
      <c r="E15" s="11"/>
      <c r="F15" s="10"/>
      <c r="G15" s="9"/>
      <c r="H15" s="10"/>
      <c r="I15" s="9"/>
      <c r="J15" s="10"/>
      <c r="K15" s="9"/>
      <c r="L15" s="10"/>
      <c r="M15" s="132"/>
      <c r="N15" s="141"/>
    </row>
    <row r="16" spans="2:14" ht="30" customHeight="1">
      <c r="B16" s="6" t="s">
        <v>312</v>
      </c>
      <c r="C16" s="11"/>
      <c r="D16" s="11"/>
      <c r="E16" s="11"/>
      <c r="F16" s="10"/>
      <c r="G16" s="9"/>
      <c r="H16" s="10"/>
      <c r="I16" s="9"/>
      <c r="J16" s="10"/>
      <c r="K16" s="9"/>
      <c r="L16" s="10"/>
      <c r="M16" s="9"/>
      <c r="N16" s="141" t="s">
        <v>322</v>
      </c>
    </row>
    <row r="17" spans="2:14" ht="30" customHeight="1">
      <c r="B17" s="6" t="s">
        <v>366</v>
      </c>
      <c r="C17" s="11" t="s">
        <v>317</v>
      </c>
      <c r="D17" s="11"/>
      <c r="E17" s="133">
        <v>3.56E-2</v>
      </c>
      <c r="F17" s="10"/>
      <c r="G17" s="9"/>
      <c r="H17" s="10"/>
      <c r="I17" s="9"/>
      <c r="J17" s="10"/>
      <c r="K17" s="9"/>
      <c r="L17" s="10"/>
      <c r="M17" s="9"/>
      <c r="N17" s="141"/>
    </row>
    <row r="18" spans="2:14" ht="30" customHeight="1">
      <c r="B18" s="6" t="s">
        <v>367</v>
      </c>
      <c r="C18" s="11" t="s">
        <v>317</v>
      </c>
      <c r="D18" s="11"/>
      <c r="E18" s="133">
        <v>1.01E-2</v>
      </c>
      <c r="F18" s="10"/>
      <c r="G18" s="9"/>
      <c r="H18" s="10"/>
      <c r="I18" s="9"/>
      <c r="J18" s="10"/>
      <c r="K18" s="9"/>
      <c r="L18" s="10"/>
      <c r="M18" s="9"/>
      <c r="N18" s="141"/>
    </row>
    <row r="19" spans="2:14" ht="30" customHeight="1">
      <c r="B19" s="6" t="s">
        <v>394</v>
      </c>
      <c r="C19" s="11"/>
      <c r="D19" s="11"/>
      <c r="E19" s="11"/>
      <c r="F19" s="10"/>
      <c r="G19" s="9"/>
      <c r="H19" s="10"/>
      <c r="I19" s="9"/>
      <c r="J19" s="10"/>
      <c r="K19" s="9"/>
      <c r="L19" s="10"/>
      <c r="M19" s="9"/>
      <c r="N19" s="141" t="s">
        <v>323</v>
      </c>
    </row>
    <row r="20" spans="2:14" ht="30" customHeight="1">
      <c r="B20" s="6" t="s">
        <v>408</v>
      </c>
      <c r="C20" s="11" t="s">
        <v>407</v>
      </c>
      <c r="D20" s="11" t="s">
        <v>383</v>
      </c>
      <c r="E20" s="221">
        <v>24</v>
      </c>
      <c r="F20" s="10"/>
      <c r="G20" s="9"/>
      <c r="H20" s="10"/>
      <c r="I20" s="9"/>
      <c r="J20" s="9"/>
      <c r="K20" s="9"/>
      <c r="L20" s="10"/>
      <c r="M20" s="9"/>
      <c r="N20" s="141" t="s">
        <v>382</v>
      </c>
    </row>
    <row r="21" spans="2:14" ht="30" customHeight="1">
      <c r="B21" s="238" t="s">
        <v>631</v>
      </c>
      <c r="C21" s="124"/>
      <c r="D21" s="124"/>
      <c r="E21" s="124"/>
      <c r="F21" s="70"/>
      <c r="G21" s="132"/>
      <c r="H21" s="70"/>
      <c r="I21" s="132"/>
      <c r="J21" s="70"/>
      <c r="K21" s="132"/>
      <c r="L21" s="10"/>
      <c r="M21" s="132"/>
      <c r="N21" s="141"/>
    </row>
    <row r="22" spans="2:14" ht="30" customHeight="1">
      <c r="B22" s="6"/>
      <c r="C22" s="11"/>
      <c r="D22" s="11"/>
      <c r="E22" s="11"/>
      <c r="F22" s="10"/>
      <c r="G22" s="9"/>
      <c r="H22" s="10"/>
      <c r="I22" s="9"/>
      <c r="J22" s="10"/>
      <c r="K22" s="9"/>
      <c r="L22" s="10"/>
      <c r="M22" s="132"/>
      <c r="N22" s="141"/>
    </row>
    <row r="23" spans="2:14" ht="30" customHeight="1">
      <c r="B23" s="134" t="s">
        <v>315</v>
      </c>
      <c r="C23" s="11"/>
      <c r="D23" s="11"/>
      <c r="E23" s="133"/>
      <c r="F23" s="10"/>
      <c r="G23" s="9"/>
      <c r="H23" s="10"/>
      <c r="I23" s="9"/>
      <c r="J23" s="10"/>
      <c r="L23" s="10"/>
      <c r="M23" s="132"/>
      <c r="N23" s="141"/>
    </row>
    <row r="24" spans="2:14" ht="30" customHeight="1">
      <c r="B24" s="6"/>
      <c r="C24" s="11"/>
      <c r="D24" s="11"/>
      <c r="E24" s="11"/>
      <c r="F24" s="10"/>
      <c r="G24" s="9"/>
      <c r="H24" s="10"/>
      <c r="I24" s="9"/>
      <c r="J24" s="10"/>
      <c r="K24" s="9"/>
      <c r="L24" s="10"/>
      <c r="M24" s="9"/>
      <c r="N24" s="141"/>
    </row>
    <row r="25" spans="2:14" ht="30" customHeight="1">
      <c r="B25" s="134" t="s">
        <v>316</v>
      </c>
      <c r="C25" s="11"/>
      <c r="D25" s="11"/>
      <c r="E25" s="133"/>
      <c r="F25" s="10"/>
      <c r="G25" s="9"/>
      <c r="H25" s="10"/>
      <c r="I25" s="9"/>
      <c r="J25" s="10"/>
      <c r="L25" s="10"/>
      <c r="M25" s="132"/>
      <c r="N25" s="141"/>
    </row>
    <row r="26" spans="2:14" ht="30" customHeight="1">
      <c r="B26" s="6"/>
      <c r="C26" s="11"/>
      <c r="D26" s="11"/>
      <c r="E26" s="11"/>
      <c r="F26" s="10"/>
      <c r="G26" s="9"/>
      <c r="H26" s="10"/>
      <c r="I26" s="9"/>
      <c r="J26" s="10"/>
      <c r="K26" s="9"/>
      <c r="L26" s="10"/>
      <c r="M26" s="9"/>
      <c r="N26" s="141"/>
    </row>
    <row r="27" spans="2:14" ht="30" customHeight="1">
      <c r="B27" s="134" t="s">
        <v>426</v>
      </c>
      <c r="C27" s="11"/>
      <c r="D27" s="11"/>
      <c r="E27" s="11"/>
      <c r="F27" s="10"/>
      <c r="G27" s="9"/>
      <c r="H27" s="10"/>
      <c r="I27" s="9"/>
      <c r="J27" s="10"/>
      <c r="K27" s="9"/>
      <c r="L27" s="10"/>
      <c r="M27" s="9"/>
      <c r="N27" s="141"/>
    </row>
    <row r="28" spans="2:14" ht="30" customHeight="1">
      <c r="B28" s="6"/>
      <c r="C28" s="11"/>
      <c r="D28" s="11"/>
      <c r="E28" s="11"/>
      <c r="F28" s="10"/>
      <c r="G28" s="9"/>
      <c r="H28" s="10"/>
      <c r="I28" s="9"/>
      <c r="J28" s="10"/>
      <c r="K28" s="9"/>
      <c r="L28" s="10"/>
      <c r="M28" s="9"/>
      <c r="N28" s="141"/>
    </row>
    <row r="29" spans="2:14" ht="30" customHeight="1" thickBot="1">
      <c r="B29" s="374" t="s">
        <v>34</v>
      </c>
      <c r="C29" s="375"/>
      <c r="D29" s="375"/>
      <c r="E29" s="376"/>
      <c r="F29" s="128"/>
      <c r="G29" s="129"/>
      <c r="H29" s="129"/>
      <c r="I29" s="129"/>
      <c r="J29" s="129"/>
      <c r="K29" s="129"/>
      <c r="L29" s="129"/>
      <c r="M29" s="129"/>
      <c r="N29" s="206"/>
    </row>
    <row r="30" spans="2:14">
      <c r="B30" s="368" t="s">
        <v>402</v>
      </c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</row>
    <row r="31" spans="2:14"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</row>
  </sheetData>
  <mergeCells count="11">
    <mergeCell ref="B30:N31"/>
    <mergeCell ref="J4:K4"/>
    <mergeCell ref="L4:M4"/>
    <mergeCell ref="N4:N5"/>
    <mergeCell ref="B29:E29"/>
    <mergeCell ref="B4:B5"/>
    <mergeCell ref="C4:C5"/>
    <mergeCell ref="D4:D5"/>
    <mergeCell ref="E4:E5"/>
    <mergeCell ref="F4:G4"/>
    <mergeCell ref="H4:I4"/>
  </mergeCells>
  <phoneticPr fontId="1" type="noConversion"/>
  <pageMargins left="0.25" right="0.25" top="0.75" bottom="0.75" header="0.3" footer="0.3"/>
  <pageSetup paperSize="8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33"/>
  <sheetViews>
    <sheetView view="pageBreakPreview" zoomScale="60" zoomScaleNormal="55" workbookViewId="0">
      <selection activeCell="C12" sqref="C12"/>
    </sheetView>
  </sheetViews>
  <sheetFormatPr defaultRowHeight="16.5"/>
  <cols>
    <col min="1" max="1" width="3.625" style="87" customWidth="1"/>
    <col min="2" max="2" width="36.5" style="87" customWidth="1"/>
    <col min="3" max="3" width="30.625" style="87" customWidth="1"/>
    <col min="4" max="4" width="10.625" style="87" customWidth="1"/>
    <col min="5" max="14" width="20.625" style="87" customWidth="1"/>
    <col min="15" max="15" width="3.625" style="87" customWidth="1"/>
    <col min="16" max="16384" width="9" style="87"/>
  </cols>
  <sheetData>
    <row r="2" spans="2:14" ht="30" customHeight="1">
      <c r="B2" s="97" t="s">
        <v>374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</row>
    <row r="3" spans="2:14" ht="30" customHeight="1" thickBot="1">
      <c r="B3" s="19" t="str">
        <f>용역총괄내역서!B3</f>
        <v>용 역 명 : 2025~2026년 인천해저배관 사설항로표지 위탁관리용역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4" ht="30" customHeight="1">
      <c r="B4" s="377" t="s">
        <v>23</v>
      </c>
      <c r="C4" s="371" t="s">
        <v>16</v>
      </c>
      <c r="D4" s="371" t="s">
        <v>17</v>
      </c>
      <c r="E4" s="371" t="s">
        <v>18</v>
      </c>
      <c r="F4" s="371" t="s">
        <v>3</v>
      </c>
      <c r="G4" s="371"/>
      <c r="H4" s="371" t="s">
        <v>4</v>
      </c>
      <c r="I4" s="371"/>
      <c r="J4" s="371" t="s">
        <v>8</v>
      </c>
      <c r="K4" s="371"/>
      <c r="L4" s="371" t="s">
        <v>19</v>
      </c>
      <c r="M4" s="371"/>
      <c r="N4" s="372" t="s">
        <v>20</v>
      </c>
    </row>
    <row r="5" spans="2:14" ht="30" customHeight="1" thickBot="1">
      <c r="B5" s="378"/>
      <c r="C5" s="379"/>
      <c r="D5" s="379"/>
      <c r="E5" s="379"/>
      <c r="F5" s="201" t="s">
        <v>21</v>
      </c>
      <c r="G5" s="201" t="s">
        <v>22</v>
      </c>
      <c r="H5" s="201" t="s">
        <v>21</v>
      </c>
      <c r="I5" s="201" t="s">
        <v>22</v>
      </c>
      <c r="J5" s="201" t="s">
        <v>21</v>
      </c>
      <c r="K5" s="201" t="s">
        <v>22</v>
      </c>
      <c r="L5" s="201" t="s">
        <v>21</v>
      </c>
      <c r="M5" s="201" t="s">
        <v>22</v>
      </c>
      <c r="N5" s="373"/>
    </row>
    <row r="6" spans="2:14" ht="30" customHeight="1" thickTop="1">
      <c r="B6" s="134" t="s">
        <v>362</v>
      </c>
      <c r="C6" s="11"/>
      <c r="D6" s="11"/>
      <c r="E6" s="11"/>
      <c r="F6" s="10"/>
      <c r="G6" s="132"/>
      <c r="H6" s="10"/>
      <c r="I6" s="9"/>
      <c r="J6" s="10"/>
      <c r="K6" s="9"/>
      <c r="L6" s="10"/>
      <c r="M6" s="132"/>
      <c r="N6" s="141"/>
    </row>
    <row r="7" spans="2:14" ht="30" customHeight="1">
      <c r="B7" s="6" t="s">
        <v>416</v>
      </c>
      <c r="C7" s="11"/>
      <c r="D7" s="11"/>
      <c r="E7" s="11"/>
      <c r="F7" s="10"/>
      <c r="G7" s="9"/>
      <c r="H7" s="10"/>
      <c r="I7" s="9"/>
      <c r="J7" s="10"/>
      <c r="K7" s="9"/>
      <c r="L7" s="10"/>
      <c r="M7" s="132"/>
      <c r="N7" s="141" t="s">
        <v>428</v>
      </c>
    </row>
    <row r="8" spans="2:14" ht="30" customHeight="1">
      <c r="B8" s="6" t="s">
        <v>417</v>
      </c>
      <c r="C8" s="11"/>
      <c r="D8" s="11"/>
      <c r="E8" s="11"/>
      <c r="F8" s="10"/>
      <c r="G8" s="9"/>
      <c r="H8" s="10"/>
      <c r="I8" s="9"/>
      <c r="J8" s="10"/>
      <c r="K8" s="9"/>
      <c r="L8" s="10"/>
      <c r="M8" s="132"/>
      <c r="N8" s="141" t="s">
        <v>420</v>
      </c>
    </row>
    <row r="9" spans="2:14" ht="30" customHeight="1">
      <c r="B9" s="238" t="s">
        <v>418</v>
      </c>
      <c r="C9" s="11"/>
      <c r="D9" s="11"/>
      <c r="E9" s="11"/>
      <c r="F9" s="10"/>
      <c r="G9" s="239"/>
      <c r="H9" s="10"/>
      <c r="I9" s="9"/>
      <c r="J9" s="10"/>
      <c r="K9" s="9"/>
      <c r="L9" s="10"/>
      <c r="M9" s="132"/>
      <c r="N9" s="141"/>
    </row>
    <row r="10" spans="2:14" ht="30" customHeight="1">
      <c r="B10" s="134" t="s">
        <v>309</v>
      </c>
      <c r="C10" s="11"/>
      <c r="D10" s="11"/>
      <c r="E10" s="11"/>
      <c r="F10" s="10"/>
      <c r="G10" s="9"/>
      <c r="H10" s="10"/>
      <c r="I10" s="9"/>
      <c r="J10" s="10"/>
      <c r="K10" s="9"/>
      <c r="L10" s="10"/>
      <c r="M10" s="132"/>
      <c r="N10" s="141"/>
    </row>
    <row r="11" spans="2:14" ht="30" customHeight="1">
      <c r="B11" s="6" t="s">
        <v>314</v>
      </c>
      <c r="C11" s="11"/>
      <c r="D11" s="11"/>
      <c r="E11" s="11"/>
      <c r="F11" s="10"/>
      <c r="G11" s="9"/>
      <c r="H11" s="10"/>
      <c r="I11" s="9"/>
      <c r="J11" s="10"/>
      <c r="K11" s="9"/>
      <c r="L11" s="10"/>
      <c r="M11" s="9"/>
      <c r="N11" s="141" t="s">
        <v>321</v>
      </c>
    </row>
    <row r="12" spans="2:14" ht="30" customHeight="1">
      <c r="B12" s="6" t="s">
        <v>363</v>
      </c>
      <c r="C12" s="11"/>
      <c r="D12" s="11"/>
      <c r="E12" s="207"/>
      <c r="F12" s="10"/>
      <c r="G12" s="9"/>
      <c r="H12" s="10"/>
      <c r="I12" s="9"/>
      <c r="J12" s="10"/>
      <c r="K12" s="9"/>
      <c r="L12" s="10"/>
      <c r="M12" s="9"/>
      <c r="N12" s="141" t="s">
        <v>378</v>
      </c>
    </row>
    <row r="13" spans="2:14" ht="30" customHeight="1">
      <c r="B13" s="238" t="s">
        <v>365</v>
      </c>
      <c r="C13" s="11"/>
      <c r="D13" s="11"/>
      <c r="E13" s="202"/>
      <c r="F13" s="10"/>
      <c r="G13" s="9"/>
      <c r="H13" s="10"/>
      <c r="I13" s="132"/>
      <c r="J13" s="10"/>
      <c r="K13" s="9"/>
      <c r="L13" s="10"/>
      <c r="M13" s="132"/>
      <c r="N13" s="141"/>
    </row>
    <row r="14" spans="2:14" ht="30" customHeight="1">
      <c r="B14" s="134" t="s">
        <v>310</v>
      </c>
      <c r="C14" s="11"/>
      <c r="D14" s="11"/>
      <c r="E14" s="11"/>
      <c r="F14" s="10"/>
      <c r="G14" s="9"/>
      <c r="H14" s="10"/>
      <c r="I14" s="9"/>
      <c r="J14" s="10"/>
      <c r="K14" s="9"/>
      <c r="L14" s="10"/>
      <c r="M14" s="132"/>
      <c r="N14" s="141"/>
    </row>
    <row r="15" spans="2:14" ht="30" customHeight="1">
      <c r="B15" s="6" t="s">
        <v>312</v>
      </c>
      <c r="C15" s="11"/>
      <c r="D15" s="11"/>
      <c r="E15" s="11"/>
      <c r="F15" s="10"/>
      <c r="G15" s="9"/>
      <c r="H15" s="10"/>
      <c r="I15" s="9"/>
      <c r="J15" s="10"/>
      <c r="K15" s="9"/>
      <c r="L15" s="10"/>
      <c r="M15" s="9"/>
      <c r="N15" s="141" t="s">
        <v>322</v>
      </c>
    </row>
    <row r="16" spans="2:14" ht="30" customHeight="1">
      <c r="B16" s="6" t="s">
        <v>366</v>
      </c>
      <c r="C16" s="11" t="s">
        <v>317</v>
      </c>
      <c r="D16" s="11"/>
      <c r="E16" s="133">
        <v>3.56E-2</v>
      </c>
      <c r="F16" s="10"/>
      <c r="G16" s="9"/>
      <c r="H16" s="10"/>
      <c r="I16" s="9"/>
      <c r="J16" s="10"/>
      <c r="K16" s="9"/>
      <c r="L16" s="10"/>
      <c r="M16" s="9"/>
      <c r="N16" s="141"/>
    </row>
    <row r="17" spans="2:14" ht="30" customHeight="1">
      <c r="B17" s="6" t="s">
        <v>367</v>
      </c>
      <c r="C17" s="11" t="s">
        <v>318</v>
      </c>
      <c r="D17" s="11"/>
      <c r="E17" s="133">
        <v>1.01E-2</v>
      </c>
      <c r="F17" s="10"/>
      <c r="G17" s="9"/>
      <c r="H17" s="10"/>
      <c r="I17" s="9"/>
      <c r="J17" s="10"/>
      <c r="K17" s="9"/>
      <c r="L17" s="10"/>
      <c r="M17" s="9"/>
      <c r="N17" s="141"/>
    </row>
    <row r="18" spans="2:14" ht="30" customHeight="1">
      <c r="B18" s="6" t="s">
        <v>372</v>
      </c>
      <c r="C18" s="11" t="s">
        <v>376</v>
      </c>
      <c r="D18" s="11"/>
      <c r="E18" s="133">
        <v>3.15E-2</v>
      </c>
      <c r="F18" s="10"/>
      <c r="G18" s="9"/>
      <c r="H18" s="10"/>
      <c r="I18" s="9"/>
      <c r="J18" s="10"/>
      <c r="K18" s="9"/>
      <c r="L18" s="10"/>
      <c r="M18" s="9"/>
      <c r="N18" s="141" t="s">
        <v>377</v>
      </c>
    </row>
    <row r="19" spans="2:14" ht="30" customHeight="1">
      <c r="B19" s="6" t="s">
        <v>409</v>
      </c>
      <c r="C19" s="11"/>
      <c r="D19" s="11"/>
      <c r="E19" s="133"/>
      <c r="F19" s="10"/>
      <c r="G19" s="9"/>
      <c r="H19" s="10"/>
      <c r="I19" s="9"/>
      <c r="J19" s="9"/>
      <c r="K19" s="9"/>
      <c r="L19" s="10"/>
      <c r="M19" s="9"/>
      <c r="N19" s="141" t="s">
        <v>422</v>
      </c>
    </row>
    <row r="20" spans="2:14" ht="30" customHeight="1">
      <c r="B20" s="6" t="s">
        <v>642</v>
      </c>
      <c r="C20" s="11" t="s">
        <v>643</v>
      </c>
      <c r="D20" s="11"/>
      <c r="E20" s="294">
        <v>8.0000000000000002E-3</v>
      </c>
      <c r="F20" s="10"/>
      <c r="G20" s="9"/>
      <c r="H20" s="10"/>
      <c r="I20" s="9"/>
      <c r="J20" s="10"/>
      <c r="K20" s="9"/>
      <c r="M20" s="9"/>
      <c r="N20" s="141"/>
    </row>
    <row r="21" spans="2:14" ht="30" customHeight="1">
      <c r="B21" s="6" t="s">
        <v>644</v>
      </c>
      <c r="C21" s="295" t="s">
        <v>364</v>
      </c>
      <c r="D21" s="11"/>
      <c r="E21" s="296">
        <v>2.3E-2</v>
      </c>
      <c r="F21" s="10"/>
      <c r="G21" s="9"/>
      <c r="H21" s="10"/>
      <c r="I21" s="9"/>
      <c r="J21" s="10"/>
      <c r="K21" s="9"/>
      <c r="L21" s="297"/>
      <c r="M21" s="9"/>
      <c r="N21" s="141"/>
    </row>
    <row r="22" spans="2:14" ht="30" customHeight="1">
      <c r="B22" s="6" t="s">
        <v>645</v>
      </c>
      <c r="C22" s="295" t="s">
        <v>643</v>
      </c>
      <c r="D22" s="11"/>
      <c r="E22" s="296">
        <v>5.1000000000000004E-3</v>
      </c>
      <c r="F22" s="10"/>
      <c r="G22" s="9"/>
      <c r="H22" s="10"/>
      <c r="I22" s="9"/>
      <c r="J22" s="10"/>
      <c r="K22" s="9"/>
      <c r="L22" s="297"/>
      <c r="M22" s="9"/>
      <c r="N22" s="141"/>
    </row>
    <row r="23" spans="2:14" ht="30" customHeight="1">
      <c r="B23" s="238" t="s">
        <v>629</v>
      </c>
      <c r="C23" s="282"/>
      <c r="D23" s="282"/>
      <c r="E23" s="283"/>
      <c r="F23" s="70"/>
      <c r="G23" s="132"/>
      <c r="H23" s="70"/>
      <c r="I23" s="132"/>
      <c r="J23" s="70"/>
      <c r="K23" s="132"/>
      <c r="L23" s="10"/>
      <c r="M23" s="132"/>
      <c r="N23" s="141"/>
    </row>
    <row r="24" spans="2:14" ht="30" customHeight="1">
      <c r="B24" s="6"/>
      <c r="C24" s="11"/>
      <c r="D24" s="11"/>
      <c r="E24" s="11"/>
      <c r="F24" s="10"/>
      <c r="G24" s="9"/>
      <c r="H24" s="10"/>
      <c r="I24" s="9"/>
      <c r="J24" s="10"/>
      <c r="K24" s="9"/>
      <c r="L24" s="10"/>
      <c r="M24" s="132"/>
      <c r="N24" s="141"/>
    </row>
    <row r="25" spans="2:14" ht="30" customHeight="1">
      <c r="B25" s="134" t="s">
        <v>315</v>
      </c>
      <c r="C25" s="11"/>
      <c r="D25" s="11"/>
      <c r="E25" s="133"/>
      <c r="F25" s="10"/>
      <c r="G25" s="9"/>
      <c r="H25" s="10"/>
      <c r="I25" s="9"/>
      <c r="J25" s="10"/>
      <c r="L25" s="10"/>
      <c r="M25" s="132"/>
      <c r="N25" s="141"/>
    </row>
    <row r="26" spans="2:14" ht="30" customHeight="1">
      <c r="B26" s="6"/>
      <c r="C26" s="11"/>
      <c r="D26" s="11"/>
      <c r="E26" s="11"/>
      <c r="F26" s="10"/>
      <c r="G26" s="9"/>
      <c r="H26" s="10"/>
      <c r="I26" s="9"/>
      <c r="J26" s="10"/>
      <c r="K26" s="9"/>
      <c r="L26" s="10"/>
      <c r="M26" s="9"/>
      <c r="N26" s="141"/>
    </row>
    <row r="27" spans="2:14" ht="30" customHeight="1">
      <c r="B27" s="134" t="s">
        <v>316</v>
      </c>
      <c r="C27" s="11"/>
      <c r="D27" s="11"/>
      <c r="E27" s="133"/>
      <c r="F27" s="10"/>
      <c r="G27" s="9"/>
      <c r="H27" s="10"/>
      <c r="I27" s="9"/>
      <c r="J27" s="10"/>
      <c r="L27" s="10"/>
      <c r="M27" s="132"/>
      <c r="N27" s="141"/>
    </row>
    <row r="28" spans="2:14" ht="30" customHeight="1">
      <c r="B28" s="6"/>
      <c r="C28" s="11"/>
      <c r="D28" s="11"/>
      <c r="E28" s="11"/>
      <c r="F28" s="10"/>
      <c r="G28" s="9"/>
      <c r="H28" s="10"/>
      <c r="I28" s="9"/>
      <c r="J28" s="10"/>
      <c r="K28" s="9"/>
      <c r="L28" s="10"/>
      <c r="M28" s="9"/>
      <c r="N28" s="141"/>
    </row>
    <row r="29" spans="2:14" ht="30" customHeight="1">
      <c r="B29" s="134" t="s">
        <v>427</v>
      </c>
      <c r="C29" s="11"/>
      <c r="D29" s="11"/>
      <c r="E29" s="11"/>
      <c r="F29" s="10"/>
      <c r="G29" s="9"/>
      <c r="H29" s="10"/>
      <c r="I29" s="9"/>
      <c r="J29" s="10"/>
      <c r="K29" s="9"/>
      <c r="L29" s="10"/>
      <c r="M29" s="9"/>
      <c r="N29" s="141"/>
    </row>
    <row r="30" spans="2:14" ht="30" customHeight="1">
      <c r="B30" s="6"/>
      <c r="C30" s="11"/>
      <c r="D30" s="11"/>
      <c r="E30" s="11"/>
      <c r="F30" s="10"/>
      <c r="G30" s="9"/>
      <c r="H30" s="10"/>
      <c r="I30" s="9"/>
      <c r="J30" s="10"/>
      <c r="K30" s="9"/>
      <c r="L30" s="10"/>
      <c r="M30" s="9"/>
      <c r="N30" s="141"/>
    </row>
    <row r="31" spans="2:14" ht="31.5" customHeight="1" thickBot="1">
      <c r="B31" s="374" t="s">
        <v>34</v>
      </c>
      <c r="C31" s="375"/>
      <c r="D31" s="375"/>
      <c r="E31" s="376"/>
      <c r="F31" s="128"/>
      <c r="G31" s="129"/>
      <c r="H31" s="129"/>
      <c r="I31" s="129"/>
      <c r="J31" s="129"/>
      <c r="K31" s="129"/>
      <c r="L31" s="129"/>
      <c r="M31" s="129"/>
      <c r="N31" s="130"/>
    </row>
    <row r="32" spans="2:14">
      <c r="B32" s="380" t="s">
        <v>401</v>
      </c>
      <c r="C32" s="380"/>
      <c r="D32" s="380"/>
      <c r="E32" s="380"/>
      <c r="F32" s="380"/>
      <c r="G32" s="380"/>
      <c r="H32" s="380"/>
      <c r="I32" s="380"/>
      <c r="J32" s="380"/>
      <c r="K32" s="380"/>
      <c r="L32" s="380"/>
      <c r="M32" s="380"/>
      <c r="N32" s="380"/>
    </row>
    <row r="33" spans="2:14"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</row>
  </sheetData>
  <mergeCells count="11">
    <mergeCell ref="J4:K4"/>
    <mergeCell ref="L4:M4"/>
    <mergeCell ref="N4:N5"/>
    <mergeCell ref="B31:E31"/>
    <mergeCell ref="B32:N33"/>
    <mergeCell ref="B4:B5"/>
    <mergeCell ref="C4:C5"/>
    <mergeCell ref="D4:D5"/>
    <mergeCell ref="E4:E5"/>
    <mergeCell ref="F4:G4"/>
    <mergeCell ref="H4:I4"/>
  </mergeCells>
  <phoneticPr fontId="1" type="noConversion"/>
  <pageMargins left="0.25" right="0.25" top="0.75" bottom="0.75" header="0.3" footer="0.3"/>
  <pageSetup paperSize="8" scale="6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48"/>
  <sheetViews>
    <sheetView view="pageBreakPreview" zoomScale="70" zoomScaleNormal="70" zoomScaleSheetLayoutView="70" workbookViewId="0">
      <selection activeCell="F6" sqref="F6:M24"/>
    </sheetView>
  </sheetViews>
  <sheetFormatPr defaultRowHeight="16.5"/>
  <cols>
    <col min="1" max="1" width="3.625" style="16" customWidth="1"/>
    <col min="2" max="2" width="43.625" style="16" customWidth="1"/>
    <col min="3" max="3" width="30.625" style="16" customWidth="1"/>
    <col min="4" max="4" width="10.625" style="16" customWidth="1"/>
    <col min="5" max="7" width="20.625" style="16" customWidth="1"/>
    <col min="8" max="11" width="20.625" style="16" hidden="1" customWidth="1"/>
    <col min="12" max="14" width="20.625" style="16" customWidth="1"/>
    <col min="15" max="15" width="3.625" style="16" hidden="1" customWidth="1"/>
    <col min="16" max="16" width="9" style="16" hidden="1" customWidth="1"/>
    <col min="17" max="16384" width="9" style="16"/>
  </cols>
  <sheetData>
    <row r="2" spans="2:17" ht="30" customHeight="1">
      <c r="B2" s="17" t="s">
        <v>413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2:17" ht="30" customHeight="1" thickBot="1">
      <c r="B3" s="19" t="str">
        <f>공사총괄내역서!B3</f>
        <v>용 역 명 : 2025~2026년 인천해저배관 사설항로표지 위탁관리용역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7" ht="30" customHeight="1">
      <c r="B4" s="377" t="s">
        <v>23</v>
      </c>
      <c r="C4" s="371" t="s">
        <v>16</v>
      </c>
      <c r="D4" s="371" t="s">
        <v>17</v>
      </c>
      <c r="E4" s="371" t="s">
        <v>18</v>
      </c>
      <c r="F4" s="371" t="s">
        <v>423</v>
      </c>
      <c r="G4" s="371"/>
      <c r="H4" s="371" t="s">
        <v>4</v>
      </c>
      <c r="I4" s="371"/>
      <c r="J4" s="371" t="s">
        <v>8</v>
      </c>
      <c r="K4" s="371"/>
      <c r="L4" s="371" t="s">
        <v>19</v>
      </c>
      <c r="M4" s="371"/>
      <c r="N4" s="372" t="s">
        <v>20</v>
      </c>
    </row>
    <row r="5" spans="2:17" ht="30" customHeight="1" thickBot="1">
      <c r="B5" s="378"/>
      <c r="C5" s="379"/>
      <c r="D5" s="379"/>
      <c r="E5" s="379"/>
      <c r="F5" s="12" t="s">
        <v>21</v>
      </c>
      <c r="G5" s="12" t="s">
        <v>22</v>
      </c>
      <c r="H5" s="12" t="s">
        <v>21</v>
      </c>
      <c r="I5" s="12" t="s">
        <v>22</v>
      </c>
      <c r="J5" s="12" t="s">
        <v>21</v>
      </c>
      <c r="K5" s="12" t="s">
        <v>22</v>
      </c>
      <c r="L5" s="12" t="s">
        <v>21</v>
      </c>
      <c r="M5" s="12" t="s">
        <v>22</v>
      </c>
      <c r="N5" s="373"/>
    </row>
    <row r="6" spans="2:17" ht="30" customHeight="1" thickTop="1">
      <c r="B6" s="5" t="s">
        <v>165</v>
      </c>
      <c r="C6" s="11" t="s">
        <v>166</v>
      </c>
      <c r="D6" s="35" t="s">
        <v>167</v>
      </c>
      <c r="E6" s="11">
        <v>1</v>
      </c>
      <c r="F6" s="22"/>
      <c r="G6" s="9"/>
      <c r="H6" s="10"/>
      <c r="I6" s="9"/>
      <c r="J6" s="10"/>
      <c r="K6" s="9"/>
      <c r="L6" s="23"/>
      <c r="M6" s="9"/>
      <c r="N6" s="8" t="e">
        <f>"자재조서 - "&amp;P6</f>
        <v>#REF!</v>
      </c>
      <c r="P6" s="16" t="e">
        <f>VLOOKUP($B6,'참조1. 자재조서'!C6:L23,16,)</f>
        <v>#REF!</v>
      </c>
      <c r="Q6" s="87"/>
    </row>
    <row r="7" spans="2:17" ht="30" customHeight="1">
      <c r="B7" s="5" t="s">
        <v>25</v>
      </c>
      <c r="C7" s="11" t="s">
        <v>347</v>
      </c>
      <c r="D7" s="11" t="s">
        <v>167</v>
      </c>
      <c r="E7" s="11">
        <v>2</v>
      </c>
      <c r="F7" s="22"/>
      <c r="G7" s="9"/>
      <c r="H7" s="10"/>
      <c r="I7" s="9"/>
      <c r="J7" s="10"/>
      <c r="K7" s="9"/>
      <c r="L7" s="23"/>
      <c r="M7" s="9"/>
      <c r="N7" s="8" t="e">
        <f t="shared" ref="N7:N23" si="0">"자재조서 - "&amp;P7</f>
        <v>#REF!</v>
      </c>
      <c r="P7" s="87" t="e">
        <f>VLOOKUP($B7,'참조1. 자재조서'!C7:L24,16,)</f>
        <v>#REF!</v>
      </c>
    </row>
    <row r="8" spans="2:17" ht="30" customHeight="1">
      <c r="B8" s="5" t="s">
        <v>24</v>
      </c>
      <c r="C8" s="11" t="s">
        <v>171</v>
      </c>
      <c r="D8" s="11" t="s">
        <v>167</v>
      </c>
      <c r="E8" s="11">
        <v>1</v>
      </c>
      <c r="F8" s="22"/>
      <c r="G8" s="9"/>
      <c r="H8" s="10"/>
      <c r="I8" s="9"/>
      <c r="J8" s="10"/>
      <c r="K8" s="9"/>
      <c r="L8" s="23"/>
      <c r="M8" s="9"/>
      <c r="N8" s="8" t="e">
        <f t="shared" si="0"/>
        <v>#REF!</v>
      </c>
      <c r="P8" s="87" t="e">
        <f>VLOOKUP($B8,'참조1. 자재조서'!C8:L25,16,)</f>
        <v>#REF!</v>
      </c>
    </row>
    <row r="9" spans="2:17" ht="30" customHeight="1">
      <c r="B9" s="5" t="s">
        <v>26</v>
      </c>
      <c r="C9" s="11" t="s">
        <v>172</v>
      </c>
      <c r="D9" s="11" t="s">
        <v>167</v>
      </c>
      <c r="E9" s="11">
        <v>2</v>
      </c>
      <c r="F9" s="22"/>
      <c r="G9" s="9"/>
      <c r="H9" s="10"/>
      <c r="I9" s="9"/>
      <c r="J9" s="10"/>
      <c r="K9" s="9"/>
      <c r="L9" s="23"/>
      <c r="M9" s="9"/>
      <c r="N9" s="8" t="e">
        <f t="shared" si="0"/>
        <v>#REF!</v>
      </c>
      <c r="P9" s="87" t="e">
        <f>VLOOKUP($B9,'참조1. 자재조서'!C9:L26,16,)</f>
        <v>#REF!</v>
      </c>
    </row>
    <row r="10" spans="2:17" ht="30" customHeight="1">
      <c r="B10" s="5" t="s">
        <v>173</v>
      </c>
      <c r="C10" s="11" t="s">
        <v>174</v>
      </c>
      <c r="D10" s="11" t="s">
        <v>167</v>
      </c>
      <c r="E10" s="11">
        <v>2</v>
      </c>
      <c r="F10" s="22"/>
      <c r="G10" s="9"/>
      <c r="H10" s="10"/>
      <c r="I10" s="9"/>
      <c r="J10" s="10"/>
      <c r="K10" s="9"/>
      <c r="L10" s="23"/>
      <c r="M10" s="9"/>
      <c r="N10" s="8" t="e">
        <f t="shared" si="0"/>
        <v>#REF!</v>
      </c>
      <c r="P10" s="87" t="e">
        <f>VLOOKUP($B10,'참조1. 자재조서'!C10:L27,16,)</f>
        <v>#REF!</v>
      </c>
    </row>
    <row r="11" spans="2:17" ht="30" customHeight="1">
      <c r="B11" s="5" t="s">
        <v>168</v>
      </c>
      <c r="C11" s="11" t="s">
        <v>169</v>
      </c>
      <c r="D11" s="11" t="s">
        <v>167</v>
      </c>
      <c r="E11" s="11">
        <v>60</v>
      </c>
      <c r="F11" s="22"/>
      <c r="G11" s="9"/>
      <c r="H11" s="10"/>
      <c r="I11" s="9"/>
      <c r="J11" s="10"/>
      <c r="K11" s="9"/>
      <c r="L11" s="23"/>
      <c r="M11" s="9"/>
      <c r="N11" s="8" t="e">
        <f t="shared" si="0"/>
        <v>#REF!</v>
      </c>
      <c r="P11" s="87" t="e">
        <f>VLOOKUP($B11,'참조1. 자재조서'!C11:L28,16,)</f>
        <v>#REF!</v>
      </c>
    </row>
    <row r="12" spans="2:17" ht="30" customHeight="1">
      <c r="B12" s="5" t="s">
        <v>170</v>
      </c>
      <c r="C12" s="11" t="s">
        <v>290</v>
      </c>
      <c r="D12" s="11" t="s">
        <v>167</v>
      </c>
      <c r="E12" s="11">
        <v>4</v>
      </c>
      <c r="F12" s="22"/>
      <c r="G12" s="9"/>
      <c r="H12" s="10"/>
      <c r="I12" s="9"/>
      <c r="J12" s="10"/>
      <c r="K12" s="9"/>
      <c r="L12" s="23"/>
      <c r="M12" s="9"/>
      <c r="N12" s="8" t="e">
        <f t="shared" si="0"/>
        <v>#REF!</v>
      </c>
      <c r="P12" s="87" t="e">
        <f>VLOOKUP($B12,'참조1. 자재조서'!C12:L28,16,)</f>
        <v>#REF!</v>
      </c>
    </row>
    <row r="13" spans="2:17" ht="30" customHeight="1">
      <c r="B13" s="5" t="s">
        <v>28</v>
      </c>
      <c r="C13" s="11" t="s">
        <v>175</v>
      </c>
      <c r="D13" s="11" t="s">
        <v>167</v>
      </c>
      <c r="E13" s="11">
        <v>1</v>
      </c>
      <c r="F13" s="22"/>
      <c r="G13" s="9"/>
      <c r="H13" s="10"/>
      <c r="I13" s="9"/>
      <c r="J13" s="10"/>
      <c r="K13" s="9"/>
      <c r="L13" s="23"/>
      <c r="M13" s="9"/>
      <c r="N13" s="8" t="e">
        <f t="shared" si="0"/>
        <v>#REF!</v>
      </c>
      <c r="P13" s="87" t="e">
        <f>VLOOKUP($B13,'참조1. 자재조서'!C13:L29,16,)</f>
        <v>#REF!</v>
      </c>
    </row>
    <row r="14" spans="2:17" ht="30" customHeight="1">
      <c r="B14" s="5" t="s">
        <v>29</v>
      </c>
      <c r="C14" s="11" t="s">
        <v>176</v>
      </c>
      <c r="D14" s="11" t="s">
        <v>167</v>
      </c>
      <c r="E14" s="11">
        <v>1</v>
      </c>
      <c r="F14" s="22"/>
      <c r="G14" s="9"/>
      <c r="H14" s="10"/>
      <c r="I14" s="9"/>
      <c r="J14" s="10"/>
      <c r="K14" s="9"/>
      <c r="L14" s="23"/>
      <c r="M14" s="9"/>
      <c r="N14" s="8" t="e">
        <f t="shared" si="0"/>
        <v>#REF!</v>
      </c>
      <c r="P14" s="87" t="e">
        <f>VLOOKUP($B14,'참조1. 자재조서'!C14:L29,16,)</f>
        <v>#REF!</v>
      </c>
    </row>
    <row r="15" spans="2:17" s="87" customFormat="1" ht="30" customHeight="1">
      <c r="B15" s="5" t="s">
        <v>458</v>
      </c>
      <c r="C15" s="11" t="s">
        <v>459</v>
      </c>
      <c r="D15" s="11" t="s">
        <v>167</v>
      </c>
      <c r="E15" s="11">
        <v>2</v>
      </c>
      <c r="F15" s="22"/>
      <c r="G15" s="9"/>
      <c r="H15" s="10"/>
      <c r="I15" s="9"/>
      <c r="J15" s="10"/>
      <c r="K15" s="9"/>
      <c r="L15" s="23"/>
      <c r="M15" s="9"/>
      <c r="N15" s="8" t="e">
        <f t="shared" si="0"/>
        <v>#REF!</v>
      </c>
      <c r="P15" s="87" t="e">
        <f>VLOOKUP($B15,'참조1. 자재조서'!C15:L37,16,)</f>
        <v>#REF!</v>
      </c>
    </row>
    <row r="16" spans="2:17" s="87" customFormat="1" ht="30" customHeight="1">
      <c r="B16" s="5" t="s">
        <v>460</v>
      </c>
      <c r="C16" s="11" t="s">
        <v>461</v>
      </c>
      <c r="D16" s="11" t="s">
        <v>167</v>
      </c>
      <c r="E16" s="11">
        <v>4</v>
      </c>
      <c r="F16" s="22"/>
      <c r="G16" s="9"/>
      <c r="H16" s="10"/>
      <c r="I16" s="9"/>
      <c r="J16" s="10"/>
      <c r="K16" s="9"/>
      <c r="L16" s="23"/>
      <c r="M16" s="9"/>
      <c r="N16" s="8" t="e">
        <f t="shared" si="0"/>
        <v>#REF!</v>
      </c>
      <c r="P16" s="87" t="e">
        <f>VLOOKUP($B16,'참조1. 자재조서'!C16:L38,16,)</f>
        <v>#REF!</v>
      </c>
    </row>
    <row r="17" spans="1:18" s="87" customFormat="1" ht="30" customHeight="1">
      <c r="B17" s="5" t="s">
        <v>628</v>
      </c>
      <c r="C17" s="11" t="s">
        <v>464</v>
      </c>
      <c r="D17" s="11" t="s">
        <v>167</v>
      </c>
      <c r="E17" s="11">
        <v>1</v>
      </c>
      <c r="F17" s="22"/>
      <c r="G17" s="9"/>
      <c r="H17" s="10"/>
      <c r="I17" s="9"/>
      <c r="J17" s="10"/>
      <c r="K17" s="9"/>
      <c r="L17" s="23"/>
      <c r="M17" s="9"/>
      <c r="N17" s="8" t="e">
        <f t="shared" si="0"/>
        <v>#REF!</v>
      </c>
      <c r="P17" s="87" t="e">
        <f>VLOOKUP($B17,'참조1. 자재조서'!C17:L39,16,)</f>
        <v>#REF!</v>
      </c>
    </row>
    <row r="18" spans="1:18" ht="30" customHeight="1">
      <c r="B18" s="5" t="s">
        <v>27</v>
      </c>
      <c r="C18" s="11" t="s">
        <v>291</v>
      </c>
      <c r="D18" s="11" t="s">
        <v>232</v>
      </c>
      <c r="E18" s="11">
        <v>60</v>
      </c>
      <c r="F18" s="22"/>
      <c r="G18" s="9"/>
      <c r="H18" s="10"/>
      <c r="I18" s="9"/>
      <c r="J18" s="10"/>
      <c r="K18" s="9"/>
      <c r="L18" s="23"/>
      <c r="M18" s="9"/>
      <c r="N18" s="8" t="e">
        <f t="shared" si="0"/>
        <v>#REF!</v>
      </c>
      <c r="P18" s="87" t="e">
        <f>VLOOKUP($B18,'참조1. 자재조서'!C15:L34,16,)</f>
        <v>#REF!</v>
      </c>
    </row>
    <row r="19" spans="1:18" s="87" customFormat="1" ht="30" customHeight="1">
      <c r="B19" s="5" t="s">
        <v>30</v>
      </c>
      <c r="C19" s="11" t="s">
        <v>177</v>
      </c>
      <c r="D19" s="28" t="s">
        <v>178</v>
      </c>
      <c r="E19" s="11">
        <v>7</v>
      </c>
      <c r="F19" s="22"/>
      <c r="G19" s="9"/>
      <c r="H19" s="10"/>
      <c r="I19" s="9"/>
      <c r="J19" s="10"/>
      <c r="K19" s="9"/>
      <c r="L19" s="23"/>
      <c r="M19" s="9"/>
      <c r="N19" s="8" t="e">
        <f t="shared" si="0"/>
        <v>#REF!</v>
      </c>
      <c r="P19" s="87" t="e">
        <f>VLOOKUP($B19,'참조1. 자재조서'!C16:L35,16,)</f>
        <v>#REF!</v>
      </c>
    </row>
    <row r="20" spans="1:18" ht="30" customHeight="1">
      <c r="B20" s="5" t="s">
        <v>31</v>
      </c>
      <c r="C20" s="11" t="s">
        <v>292</v>
      </c>
      <c r="D20" s="28" t="s">
        <v>167</v>
      </c>
      <c r="E20" s="11">
        <v>40</v>
      </c>
      <c r="F20" s="22"/>
      <c r="G20" s="9"/>
      <c r="H20" s="10"/>
      <c r="I20" s="9"/>
      <c r="J20" s="10"/>
      <c r="K20" s="9"/>
      <c r="L20" s="23"/>
      <c r="M20" s="9"/>
      <c r="N20" s="8" t="e">
        <f t="shared" si="0"/>
        <v>#REF!</v>
      </c>
      <c r="P20" s="87" t="e">
        <f>VLOOKUP($B20,'참조1. 자재조서'!C17:L36,16,)</f>
        <v>#REF!</v>
      </c>
    </row>
    <row r="21" spans="1:18" ht="30" customHeight="1">
      <c r="B21" s="5" t="s">
        <v>32</v>
      </c>
      <c r="C21" s="11" t="s">
        <v>292</v>
      </c>
      <c r="D21" s="28" t="s">
        <v>167</v>
      </c>
      <c r="E21" s="11">
        <v>7</v>
      </c>
      <c r="F21" s="22"/>
      <c r="G21" s="9"/>
      <c r="H21" s="10"/>
      <c r="I21" s="9"/>
      <c r="J21" s="10"/>
      <c r="K21" s="9"/>
      <c r="L21" s="23"/>
      <c r="M21" s="9"/>
      <c r="N21" s="8" t="e">
        <f t="shared" si="0"/>
        <v>#REF!</v>
      </c>
      <c r="P21" s="87" t="e">
        <f>VLOOKUP($B21,'참조1. 자재조서'!C17:L37,16,)</f>
        <v>#REF!</v>
      </c>
    </row>
    <row r="22" spans="1:18" ht="30" customHeight="1">
      <c r="B22" s="5" t="s">
        <v>33</v>
      </c>
      <c r="C22" s="11" t="s">
        <v>292</v>
      </c>
      <c r="D22" s="28" t="s">
        <v>167</v>
      </c>
      <c r="E22" s="11">
        <v>4</v>
      </c>
      <c r="F22" s="22"/>
      <c r="G22" s="9"/>
      <c r="H22" s="10"/>
      <c r="I22" s="9"/>
      <c r="J22" s="10"/>
      <c r="K22" s="9"/>
      <c r="L22" s="23"/>
      <c r="M22" s="9"/>
      <c r="N22" s="8" t="e">
        <f t="shared" si="0"/>
        <v>#REF!</v>
      </c>
      <c r="P22" s="87" t="e">
        <f>VLOOKUP($B22,'참조1. 자재조서'!C18:L38,16,)</f>
        <v>#REF!</v>
      </c>
    </row>
    <row r="23" spans="1:18" s="87" customFormat="1" ht="30" customHeight="1">
      <c r="B23" s="5" t="s">
        <v>467</v>
      </c>
      <c r="C23" s="11" t="s">
        <v>468</v>
      </c>
      <c r="D23" s="28" t="s">
        <v>167</v>
      </c>
      <c r="E23" s="11">
        <v>9</v>
      </c>
      <c r="F23" s="22"/>
      <c r="G23" s="9"/>
      <c r="H23" s="10"/>
      <c r="I23" s="9"/>
      <c r="J23" s="10"/>
      <c r="K23" s="9"/>
      <c r="L23" s="23"/>
      <c r="M23" s="9"/>
      <c r="N23" s="8" t="e">
        <f t="shared" si="0"/>
        <v>#REF!</v>
      </c>
      <c r="P23" s="87" t="e">
        <f>VLOOKUP($B23,'참조1. 자재조서'!C23:L45,16,)</f>
        <v>#REF!</v>
      </c>
    </row>
    <row r="24" spans="1:18" ht="30" customHeight="1" thickBot="1">
      <c r="B24" s="374" t="s">
        <v>34</v>
      </c>
      <c r="C24" s="375"/>
      <c r="D24" s="375"/>
      <c r="E24" s="376"/>
      <c r="F24" s="128"/>
      <c r="G24" s="129"/>
      <c r="H24" s="129"/>
      <c r="I24" s="129"/>
      <c r="J24" s="129"/>
      <c r="K24" s="129"/>
      <c r="L24" s="129"/>
      <c r="M24" s="129"/>
      <c r="N24" s="130"/>
    </row>
    <row r="26" spans="1:18">
      <c r="A26" s="87"/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</row>
    <row r="27" spans="1:18" ht="25.5">
      <c r="A27" s="87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1"/>
      <c r="P27" s="91"/>
      <c r="Q27" s="91"/>
      <c r="R27" s="91"/>
    </row>
    <row r="28" spans="1:18" ht="19.5">
      <c r="A28" s="87"/>
      <c r="B28" s="225"/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91"/>
      <c r="P28" s="91"/>
      <c r="Q28" s="91"/>
      <c r="R28" s="91"/>
    </row>
    <row r="29" spans="1:18" ht="19.5">
      <c r="A29" s="87"/>
      <c r="B29" s="385"/>
      <c r="C29" s="384"/>
      <c r="D29" s="384"/>
      <c r="E29" s="384"/>
      <c r="F29" s="384"/>
      <c r="G29" s="384"/>
      <c r="H29" s="384"/>
      <c r="I29" s="384"/>
      <c r="J29" s="384"/>
      <c r="K29" s="384"/>
      <c r="L29" s="384"/>
      <c r="M29" s="384"/>
      <c r="N29" s="382"/>
      <c r="O29" s="91"/>
      <c r="P29" s="91"/>
      <c r="Q29" s="91"/>
      <c r="R29" s="91"/>
    </row>
    <row r="30" spans="1:18" ht="19.5">
      <c r="A30" s="87"/>
      <c r="B30" s="385"/>
      <c r="C30" s="384"/>
      <c r="D30" s="384"/>
      <c r="E30" s="384"/>
      <c r="F30" s="226"/>
      <c r="G30" s="226"/>
      <c r="H30" s="226"/>
      <c r="I30" s="226"/>
      <c r="J30" s="226"/>
      <c r="K30" s="226"/>
      <c r="L30" s="226"/>
      <c r="M30" s="226"/>
      <c r="N30" s="382"/>
      <c r="O30" s="91"/>
      <c r="P30" s="91"/>
      <c r="Q30" s="91"/>
      <c r="R30" s="91"/>
    </row>
    <row r="31" spans="1:18" ht="19.5">
      <c r="A31" s="87"/>
      <c r="B31" s="227"/>
      <c r="C31" s="160"/>
      <c r="D31" s="160"/>
      <c r="E31" s="160"/>
      <c r="F31" s="228"/>
      <c r="G31" s="229"/>
      <c r="H31" s="162"/>
      <c r="I31" s="229"/>
      <c r="J31" s="162"/>
      <c r="K31" s="229"/>
      <c r="L31" s="162"/>
      <c r="M31" s="229"/>
      <c r="N31" s="160"/>
      <c r="O31" s="91"/>
      <c r="P31" s="91"/>
      <c r="Q31" s="91"/>
      <c r="R31" s="91"/>
    </row>
    <row r="32" spans="1:18" ht="19.5">
      <c r="A32" s="87"/>
      <c r="B32" s="230"/>
      <c r="C32" s="160"/>
      <c r="D32" s="160"/>
      <c r="E32" s="160"/>
      <c r="F32" s="228"/>
      <c r="G32" s="229"/>
      <c r="H32" s="161"/>
      <c r="I32" s="229"/>
      <c r="J32" s="161"/>
      <c r="K32" s="229"/>
      <c r="L32" s="161"/>
      <c r="M32" s="229"/>
      <c r="N32" s="160"/>
      <c r="O32" s="91"/>
      <c r="P32" s="91"/>
      <c r="Q32" s="91"/>
      <c r="R32" s="91"/>
    </row>
    <row r="33" spans="1:18" ht="19.5">
      <c r="A33" s="87"/>
      <c r="B33" s="230"/>
      <c r="C33" s="160"/>
      <c r="D33" s="160"/>
      <c r="E33" s="160"/>
      <c r="F33" s="228"/>
      <c r="G33" s="229"/>
      <c r="H33" s="161"/>
      <c r="I33" s="229"/>
      <c r="J33" s="161"/>
      <c r="K33" s="229"/>
      <c r="L33" s="161"/>
      <c r="M33" s="229"/>
      <c r="N33" s="160"/>
      <c r="O33" s="91"/>
      <c r="P33" s="91"/>
      <c r="Q33" s="91"/>
      <c r="R33" s="91"/>
    </row>
    <row r="34" spans="1:18" ht="19.5">
      <c r="A34" s="87"/>
      <c r="B34" s="230"/>
      <c r="C34" s="160"/>
      <c r="D34" s="160"/>
      <c r="E34" s="160"/>
      <c r="F34" s="228"/>
      <c r="G34" s="229"/>
      <c r="H34" s="161"/>
      <c r="I34" s="229"/>
      <c r="J34" s="161"/>
      <c r="K34" s="229"/>
      <c r="L34" s="161"/>
      <c r="M34" s="229"/>
      <c r="N34" s="383"/>
      <c r="O34" s="91"/>
      <c r="P34" s="91"/>
      <c r="Q34" s="91"/>
      <c r="R34" s="91"/>
    </row>
    <row r="35" spans="1:18" ht="19.5">
      <c r="A35" s="87"/>
      <c r="B35" s="230"/>
      <c r="C35" s="160"/>
      <c r="D35" s="160"/>
      <c r="E35" s="160"/>
      <c r="F35" s="228"/>
      <c r="G35" s="229"/>
      <c r="H35" s="161"/>
      <c r="I35" s="229"/>
      <c r="J35" s="161"/>
      <c r="K35" s="229"/>
      <c r="L35" s="161"/>
      <c r="M35" s="229"/>
      <c r="N35" s="383"/>
      <c r="O35" s="91"/>
      <c r="P35" s="91"/>
      <c r="Q35" s="91"/>
      <c r="R35" s="91"/>
    </row>
    <row r="36" spans="1:18" ht="19.5">
      <c r="A36" s="87"/>
      <c r="B36" s="230"/>
      <c r="C36" s="160"/>
      <c r="D36" s="160"/>
      <c r="E36" s="160"/>
      <c r="F36" s="228"/>
      <c r="G36" s="229"/>
      <c r="H36" s="161"/>
      <c r="I36" s="229"/>
      <c r="J36" s="161"/>
      <c r="K36" s="229"/>
      <c r="L36" s="161"/>
      <c r="M36" s="229"/>
      <c r="N36" s="383"/>
      <c r="O36" s="91"/>
      <c r="P36" s="91"/>
      <c r="Q36" s="91"/>
      <c r="R36" s="91"/>
    </row>
    <row r="37" spans="1:18" ht="19.5">
      <c r="A37" s="87"/>
      <c r="B37" s="230"/>
      <c r="C37" s="160"/>
      <c r="D37" s="160"/>
      <c r="E37" s="160"/>
      <c r="F37" s="228"/>
      <c r="G37" s="229"/>
      <c r="H37" s="161"/>
      <c r="I37" s="229"/>
      <c r="J37" s="161"/>
      <c r="K37" s="229"/>
      <c r="L37" s="161"/>
      <c r="M37" s="229"/>
      <c r="N37" s="383"/>
      <c r="O37" s="91"/>
      <c r="P37" s="91"/>
      <c r="Q37" s="91"/>
      <c r="R37" s="91"/>
    </row>
    <row r="38" spans="1:18" ht="19.5">
      <c r="A38" s="87"/>
      <c r="B38" s="230"/>
      <c r="C38" s="160"/>
      <c r="D38" s="160"/>
      <c r="E38" s="160"/>
      <c r="F38" s="228"/>
      <c r="G38" s="229"/>
      <c r="H38" s="161"/>
      <c r="I38" s="229"/>
      <c r="J38" s="161"/>
      <c r="K38" s="229"/>
      <c r="L38" s="161"/>
      <c r="M38" s="229"/>
      <c r="N38" s="160"/>
      <c r="O38" s="91"/>
      <c r="P38" s="91"/>
      <c r="Q38" s="91"/>
      <c r="R38" s="91"/>
    </row>
    <row r="39" spans="1:18" ht="19.5">
      <c r="A39" s="87"/>
      <c r="B39" s="230"/>
      <c r="C39" s="160"/>
      <c r="D39" s="160"/>
      <c r="E39" s="160"/>
      <c r="F39" s="228"/>
      <c r="G39" s="229"/>
      <c r="H39" s="161"/>
      <c r="I39" s="229"/>
      <c r="J39" s="161"/>
      <c r="K39" s="229"/>
      <c r="L39" s="161"/>
      <c r="M39" s="229"/>
      <c r="N39" s="160"/>
      <c r="O39" s="91"/>
      <c r="P39" s="91"/>
      <c r="Q39" s="91"/>
      <c r="R39" s="91"/>
    </row>
    <row r="40" spans="1:18" ht="19.5">
      <c r="A40" s="87"/>
      <c r="B40" s="230"/>
      <c r="C40" s="160"/>
      <c r="D40" s="160"/>
      <c r="E40" s="160"/>
      <c r="F40" s="228"/>
      <c r="G40" s="229"/>
      <c r="H40" s="161"/>
      <c r="I40" s="229"/>
      <c r="J40" s="161"/>
      <c r="K40" s="229"/>
      <c r="L40" s="161"/>
      <c r="M40" s="229"/>
      <c r="N40" s="160"/>
      <c r="O40" s="91"/>
      <c r="P40" s="91"/>
      <c r="Q40" s="91"/>
      <c r="R40" s="91"/>
    </row>
    <row r="41" spans="1:18" ht="19.5">
      <c r="A41" s="87"/>
      <c r="B41" s="230"/>
      <c r="C41" s="160"/>
      <c r="D41" s="160"/>
      <c r="E41" s="160"/>
      <c r="F41" s="228"/>
      <c r="G41" s="229"/>
      <c r="H41" s="161"/>
      <c r="I41" s="229"/>
      <c r="J41" s="161"/>
      <c r="K41" s="229"/>
      <c r="L41" s="161"/>
      <c r="M41" s="229"/>
      <c r="N41" s="160"/>
      <c r="O41" s="91"/>
      <c r="P41" s="91"/>
      <c r="Q41" s="91"/>
      <c r="R41" s="91"/>
    </row>
    <row r="42" spans="1:18" ht="19.5">
      <c r="A42" s="87"/>
      <c r="B42" s="230"/>
      <c r="C42" s="160"/>
      <c r="D42" s="160"/>
      <c r="E42" s="160"/>
      <c r="F42" s="228"/>
      <c r="G42" s="229"/>
      <c r="H42" s="161"/>
      <c r="I42" s="229"/>
      <c r="J42" s="161"/>
      <c r="K42" s="229"/>
      <c r="L42" s="161"/>
      <c r="M42" s="229"/>
      <c r="N42" s="160"/>
      <c r="O42" s="91"/>
      <c r="P42" s="91"/>
      <c r="Q42" s="91"/>
      <c r="R42" s="91"/>
    </row>
    <row r="43" spans="1:18" ht="19.5">
      <c r="A43" s="87"/>
      <c r="B43" s="231"/>
      <c r="C43" s="232"/>
      <c r="D43" s="232"/>
      <c r="E43" s="232"/>
      <c r="F43" s="233"/>
      <c r="G43" s="234"/>
      <c r="H43" s="234"/>
      <c r="I43" s="234"/>
      <c r="J43" s="234"/>
      <c r="K43" s="234"/>
      <c r="L43" s="234"/>
      <c r="M43" s="234"/>
      <c r="N43" s="160"/>
      <c r="O43" s="91"/>
      <c r="P43" s="91"/>
      <c r="Q43" s="91"/>
      <c r="R43" s="91"/>
    </row>
    <row r="44" spans="1:18" ht="19.5">
      <c r="A44" s="87"/>
      <c r="B44" s="382"/>
      <c r="C44" s="382"/>
      <c r="D44" s="382"/>
      <c r="E44" s="382"/>
      <c r="F44" s="235"/>
      <c r="G44" s="236"/>
      <c r="H44" s="236"/>
      <c r="I44" s="236"/>
      <c r="J44" s="236"/>
      <c r="K44" s="236"/>
      <c r="L44" s="236"/>
      <c r="M44" s="236"/>
      <c r="N44" s="237"/>
      <c r="O44" s="91"/>
      <c r="P44" s="91"/>
      <c r="Q44" s="91"/>
      <c r="R44" s="91"/>
    </row>
    <row r="45" spans="1:18">
      <c r="A45" s="87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</row>
    <row r="46" spans="1:18"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</row>
    <row r="47" spans="1:18"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</row>
    <row r="48" spans="1:18"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</row>
  </sheetData>
  <mergeCells count="22">
    <mergeCell ref="N29:N30"/>
    <mergeCell ref="N34:N35"/>
    <mergeCell ref="N36:N37"/>
    <mergeCell ref="B44:E44"/>
    <mergeCell ref="C29:C30"/>
    <mergeCell ref="D29:D30"/>
    <mergeCell ref="E29:E30"/>
    <mergeCell ref="B29:B30"/>
    <mergeCell ref="F29:G29"/>
    <mergeCell ref="H29:I29"/>
    <mergeCell ref="J29:K29"/>
    <mergeCell ref="L29:M29"/>
    <mergeCell ref="J4:K4"/>
    <mergeCell ref="L4:M4"/>
    <mergeCell ref="N4:N5"/>
    <mergeCell ref="B24:E24"/>
    <mergeCell ref="B4:B5"/>
    <mergeCell ref="C4:C5"/>
    <mergeCell ref="D4:D5"/>
    <mergeCell ref="E4:E5"/>
    <mergeCell ref="F4:G4"/>
    <mergeCell ref="H4:I4"/>
  </mergeCells>
  <phoneticPr fontId="1" type="noConversion"/>
  <pageMargins left="0.25" right="0.25" top="0.75" bottom="0.75" header="0.3" footer="0.3"/>
  <pageSetup paperSize="8" scale="88" fitToHeight="0" orientation="landscape" r:id="rId1"/>
  <rowBreaks count="1" manualBreakCount="1">
    <brk id="25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21"/>
  <sheetViews>
    <sheetView view="pageBreakPreview" zoomScale="60" zoomScaleNormal="70" workbookViewId="0">
      <selection activeCell="H6" sqref="H6:M21"/>
    </sheetView>
  </sheetViews>
  <sheetFormatPr defaultRowHeight="16.5"/>
  <cols>
    <col min="1" max="1" width="3.625" style="87" customWidth="1"/>
    <col min="2" max="2" width="43.625" style="87" customWidth="1"/>
    <col min="3" max="3" width="30.625" style="87" customWidth="1"/>
    <col min="4" max="4" width="10.625" style="87" customWidth="1"/>
    <col min="5" max="5" width="20.625" style="87" customWidth="1"/>
    <col min="6" max="7" width="20.625" style="87" hidden="1" customWidth="1"/>
    <col min="8" max="9" width="20.625" style="87" customWidth="1"/>
    <col min="10" max="11" width="20.625" style="87" hidden="1" customWidth="1"/>
    <col min="12" max="14" width="20.625" style="87" customWidth="1"/>
    <col min="15" max="15" width="3.625" style="87" customWidth="1"/>
    <col min="16" max="17" width="9" style="87"/>
    <col min="18" max="18" width="12.375" style="87" hidden="1" customWidth="1"/>
    <col min="19" max="16384" width="9" style="87"/>
  </cols>
  <sheetData>
    <row r="2" spans="2:19" ht="30" customHeight="1">
      <c r="B2" s="97" t="s">
        <v>313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</row>
    <row r="3" spans="2:19" ht="30" customHeight="1" thickBot="1">
      <c r="B3" s="19" t="s">
        <v>633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9" ht="30" customHeight="1">
      <c r="B4" s="377" t="s">
        <v>23</v>
      </c>
      <c r="C4" s="371" t="s">
        <v>16</v>
      </c>
      <c r="D4" s="371" t="s">
        <v>17</v>
      </c>
      <c r="E4" s="371" t="s">
        <v>18</v>
      </c>
      <c r="F4" s="371" t="s">
        <v>3</v>
      </c>
      <c r="G4" s="371"/>
      <c r="H4" s="371" t="s">
        <v>4</v>
      </c>
      <c r="I4" s="371"/>
      <c r="J4" s="371" t="s">
        <v>305</v>
      </c>
      <c r="K4" s="371"/>
      <c r="L4" s="371" t="s">
        <v>19</v>
      </c>
      <c r="M4" s="371"/>
      <c r="N4" s="372" t="s">
        <v>20</v>
      </c>
    </row>
    <row r="5" spans="2:19" ht="30" customHeight="1" thickBot="1">
      <c r="B5" s="378"/>
      <c r="C5" s="379"/>
      <c r="D5" s="379"/>
      <c r="E5" s="379"/>
      <c r="F5" s="104" t="s">
        <v>21</v>
      </c>
      <c r="G5" s="104" t="s">
        <v>22</v>
      </c>
      <c r="H5" s="104" t="s">
        <v>21</v>
      </c>
      <c r="I5" s="104" t="s">
        <v>22</v>
      </c>
      <c r="J5" s="104" t="s">
        <v>21</v>
      </c>
      <c r="K5" s="104" t="s">
        <v>22</v>
      </c>
      <c r="L5" s="104" t="s">
        <v>21</v>
      </c>
      <c r="M5" s="104" t="s">
        <v>22</v>
      </c>
      <c r="N5" s="373"/>
    </row>
    <row r="6" spans="2:19" ht="30" customHeight="1" thickTop="1">
      <c r="B6" s="120" t="s">
        <v>306</v>
      </c>
      <c r="C6" s="11"/>
      <c r="D6" s="11"/>
      <c r="E6" s="11"/>
      <c r="F6" s="22"/>
      <c r="G6" s="9"/>
      <c r="H6" s="10"/>
      <c r="I6" s="9"/>
      <c r="J6" s="10"/>
      <c r="K6" s="9"/>
      <c r="L6" s="10"/>
      <c r="M6" s="9"/>
      <c r="N6" s="8"/>
    </row>
    <row r="7" spans="2:19" ht="30" customHeight="1">
      <c r="B7" s="5" t="s">
        <v>295</v>
      </c>
      <c r="C7" s="11" t="s">
        <v>301</v>
      </c>
      <c r="D7" s="11" t="s">
        <v>302</v>
      </c>
      <c r="E7" s="11">
        <v>24</v>
      </c>
      <c r="F7" s="22"/>
      <c r="G7" s="9">
        <f t="shared" ref="G7:G19" si="0">$E7*$F7</f>
        <v>0</v>
      </c>
      <c r="H7" s="23"/>
      <c r="I7" s="9"/>
      <c r="J7" s="23"/>
      <c r="K7" s="9"/>
      <c r="L7" s="23"/>
      <c r="M7" s="9"/>
      <c r="N7" s="8" t="s">
        <v>393</v>
      </c>
      <c r="R7" s="152">
        <f>L7+'기계경비 산출내역'!L7</f>
        <v>0</v>
      </c>
    </row>
    <row r="8" spans="2:19" ht="30" customHeight="1">
      <c r="B8" s="5"/>
      <c r="C8" s="11"/>
      <c r="D8" s="11"/>
      <c r="E8" s="11"/>
      <c r="F8" s="22"/>
      <c r="G8" s="9"/>
      <c r="H8" s="23"/>
      <c r="I8" s="9"/>
      <c r="J8" s="10"/>
      <c r="K8" s="9"/>
      <c r="L8" s="23"/>
      <c r="M8" s="9"/>
      <c r="N8" s="8"/>
      <c r="R8" s="152">
        <f>L8+'기계경비 산출내역'!L8</f>
        <v>0</v>
      </c>
    </row>
    <row r="9" spans="2:19" ht="46.5" customHeight="1">
      <c r="B9" s="5" t="s">
        <v>296</v>
      </c>
      <c r="C9" s="11" t="s">
        <v>300</v>
      </c>
      <c r="D9" s="11" t="s">
        <v>303</v>
      </c>
      <c r="E9" s="11">
        <v>1</v>
      </c>
      <c r="F9" s="22"/>
      <c r="G9" s="9">
        <f t="shared" si="0"/>
        <v>0</v>
      </c>
      <c r="H9" s="23"/>
      <c r="I9" s="9"/>
      <c r="J9" s="23"/>
      <c r="K9" s="9"/>
      <c r="L9" s="23"/>
      <c r="M9" s="9"/>
      <c r="N9" s="386" t="s">
        <v>391</v>
      </c>
      <c r="R9" s="152">
        <f>L9+'기계경비 산출내역'!L9</f>
        <v>0</v>
      </c>
    </row>
    <row r="10" spans="2:19" ht="30" customHeight="1">
      <c r="B10" s="5"/>
      <c r="C10" s="11"/>
      <c r="D10" s="11"/>
      <c r="E10" s="11"/>
      <c r="F10" s="22"/>
      <c r="G10" s="9"/>
      <c r="H10" s="23"/>
      <c r="I10" s="9"/>
      <c r="J10" s="10"/>
      <c r="K10" s="9"/>
      <c r="L10" s="23"/>
      <c r="M10" s="9"/>
      <c r="N10" s="387"/>
      <c r="R10" s="152">
        <f>L10+'기계경비 산출내역'!L10</f>
        <v>0</v>
      </c>
    </row>
    <row r="11" spans="2:19" ht="30" customHeight="1">
      <c r="B11" s="5" t="s">
        <v>304</v>
      </c>
      <c r="C11" s="11" t="s">
        <v>298</v>
      </c>
      <c r="D11" s="11" t="s">
        <v>303</v>
      </c>
      <c r="E11" s="11">
        <v>1</v>
      </c>
      <c r="F11" s="22"/>
      <c r="G11" s="9">
        <f t="shared" si="0"/>
        <v>0</v>
      </c>
      <c r="H11" s="23"/>
      <c r="I11" s="9"/>
      <c r="J11" s="23"/>
      <c r="K11" s="9"/>
      <c r="L11" s="23"/>
      <c r="M11" s="9"/>
      <c r="N11" s="386" t="s">
        <v>392</v>
      </c>
      <c r="R11" s="152">
        <f>L11+'기계경비 산출내역'!L11</f>
        <v>0</v>
      </c>
    </row>
    <row r="12" spans="2:19" ht="30" customHeight="1">
      <c r="B12" s="5"/>
      <c r="C12" s="11"/>
      <c r="D12" s="11"/>
      <c r="E12" s="11"/>
      <c r="F12" s="22"/>
      <c r="G12" s="9"/>
      <c r="H12" s="23"/>
      <c r="I12" s="9"/>
      <c r="J12" s="10"/>
      <c r="K12" s="9"/>
      <c r="L12" s="23"/>
      <c r="M12" s="9"/>
      <c r="N12" s="388"/>
      <c r="R12" s="152">
        <f>L12+'기계경비 산출내역'!L12</f>
        <v>0</v>
      </c>
      <c r="S12" s="280"/>
    </row>
    <row r="13" spans="2:19" ht="30" customHeight="1">
      <c r="B13" s="5" t="s">
        <v>627</v>
      </c>
      <c r="C13" s="11" t="s">
        <v>298</v>
      </c>
      <c r="D13" s="11" t="s">
        <v>302</v>
      </c>
      <c r="E13" s="11">
        <v>1</v>
      </c>
      <c r="F13" s="22"/>
      <c r="G13" s="9">
        <f t="shared" ref="G13" si="1">$E13*$F13</f>
        <v>0</v>
      </c>
      <c r="H13" s="23"/>
      <c r="I13" s="9"/>
      <c r="J13" s="23"/>
      <c r="K13" s="9"/>
      <c r="L13" s="23"/>
      <c r="M13" s="9"/>
      <c r="N13" s="388"/>
      <c r="R13" s="152">
        <f>L13+'기계경비 산출내역'!L13</f>
        <v>0</v>
      </c>
      <c r="S13" s="281"/>
    </row>
    <row r="14" spans="2:19" ht="30" customHeight="1">
      <c r="B14" s="5"/>
      <c r="C14" s="11"/>
      <c r="D14" s="11"/>
      <c r="E14" s="11"/>
      <c r="F14" s="22"/>
      <c r="G14" s="9"/>
      <c r="H14" s="23"/>
      <c r="I14" s="9"/>
      <c r="J14" s="10"/>
      <c r="K14" s="9"/>
      <c r="L14" s="23"/>
      <c r="M14" s="9"/>
      <c r="N14" s="387"/>
      <c r="R14" s="152">
        <f>L14+'기계경비 산출내역'!L14</f>
        <v>0</v>
      </c>
    </row>
    <row r="15" spans="2:19" ht="30" customHeight="1">
      <c r="B15" s="5" t="s">
        <v>476</v>
      </c>
      <c r="C15" s="11" t="s">
        <v>299</v>
      </c>
      <c r="D15" s="11" t="s">
        <v>303</v>
      </c>
      <c r="E15" s="11">
        <v>4</v>
      </c>
      <c r="F15" s="22"/>
      <c r="G15" s="9">
        <f t="shared" si="0"/>
        <v>0</v>
      </c>
      <c r="H15" s="23"/>
      <c r="I15" s="9"/>
      <c r="J15" s="23"/>
      <c r="K15" s="9"/>
      <c r="L15" s="23"/>
      <c r="M15" s="9"/>
      <c r="N15" s="8" t="s">
        <v>393</v>
      </c>
      <c r="R15" s="152">
        <f>L15+'기계경비 산출내역'!L15</f>
        <v>0</v>
      </c>
    </row>
    <row r="16" spans="2:19" ht="30" customHeight="1">
      <c r="B16" s="5"/>
      <c r="C16" s="11"/>
      <c r="D16" s="11"/>
      <c r="E16" s="11"/>
      <c r="F16" s="22"/>
      <c r="G16" s="9"/>
      <c r="H16" s="23"/>
      <c r="I16" s="9"/>
      <c r="J16" s="10"/>
      <c r="K16" s="9"/>
      <c r="L16" s="23"/>
      <c r="M16" s="9"/>
      <c r="N16" s="8"/>
      <c r="R16" s="152">
        <f>L16+'기계경비 산출내역'!L16</f>
        <v>0</v>
      </c>
    </row>
    <row r="17" spans="2:18" ht="30" customHeight="1">
      <c r="B17" s="5" t="s">
        <v>477</v>
      </c>
      <c r="C17" s="11" t="s">
        <v>298</v>
      </c>
      <c r="D17" s="11" t="s">
        <v>303</v>
      </c>
      <c r="E17" s="11">
        <v>4</v>
      </c>
      <c r="F17" s="22"/>
      <c r="G17" s="9">
        <f t="shared" si="0"/>
        <v>0</v>
      </c>
      <c r="H17" s="23"/>
      <c r="I17" s="9"/>
      <c r="J17" s="23"/>
      <c r="K17" s="9"/>
      <c r="L17" s="23"/>
      <c r="M17" s="9"/>
      <c r="N17" s="8" t="s">
        <v>393</v>
      </c>
      <c r="R17" s="152">
        <f>L17+'기계경비 산출내역'!L17</f>
        <v>0</v>
      </c>
    </row>
    <row r="18" spans="2:18" ht="30" customHeight="1">
      <c r="B18" s="5"/>
      <c r="C18" s="11"/>
      <c r="D18" s="11"/>
      <c r="E18" s="11"/>
      <c r="F18" s="22"/>
      <c r="G18" s="9"/>
      <c r="H18" s="23"/>
      <c r="I18" s="9"/>
      <c r="J18" s="10"/>
      <c r="K18" s="9"/>
      <c r="L18" s="23"/>
      <c r="M18" s="9"/>
      <c r="N18" s="8"/>
      <c r="R18" s="152">
        <f>L18+'기계경비 산출내역'!L18</f>
        <v>0</v>
      </c>
    </row>
    <row r="19" spans="2:18" ht="30" customHeight="1">
      <c r="B19" s="5" t="s">
        <v>478</v>
      </c>
      <c r="C19" s="11" t="s">
        <v>297</v>
      </c>
      <c r="D19" s="11" t="s">
        <v>303</v>
      </c>
      <c r="E19" s="11">
        <v>10</v>
      </c>
      <c r="F19" s="22"/>
      <c r="G19" s="9">
        <f t="shared" si="0"/>
        <v>0</v>
      </c>
      <c r="H19" s="23"/>
      <c r="I19" s="9"/>
      <c r="J19" s="23"/>
      <c r="K19" s="9"/>
      <c r="L19" s="23"/>
      <c r="M19" s="9"/>
      <c r="N19" s="8" t="s">
        <v>393</v>
      </c>
      <c r="R19" s="152">
        <f>L19+'기계경비 산출내역'!L19</f>
        <v>0</v>
      </c>
    </row>
    <row r="20" spans="2:18" ht="30" customHeight="1">
      <c r="B20" s="5"/>
      <c r="C20" s="11"/>
      <c r="D20" s="11"/>
      <c r="E20" s="11"/>
      <c r="F20" s="22"/>
      <c r="G20" s="9"/>
      <c r="H20" s="23"/>
      <c r="I20" s="9"/>
      <c r="J20" s="10"/>
      <c r="K20" s="9"/>
      <c r="L20" s="23"/>
      <c r="M20" s="9"/>
      <c r="N20" s="8"/>
    </row>
    <row r="21" spans="2:18" ht="30" customHeight="1" thickBot="1">
      <c r="B21" s="374" t="s">
        <v>34</v>
      </c>
      <c r="C21" s="375"/>
      <c r="D21" s="375"/>
      <c r="E21" s="376"/>
      <c r="F21" s="128"/>
      <c r="G21" s="129">
        <f>SUM(G6:G20)</f>
        <v>0</v>
      </c>
      <c r="H21" s="129"/>
      <c r="I21" s="129"/>
      <c r="J21" s="129"/>
      <c r="K21" s="129"/>
      <c r="L21" s="129"/>
      <c r="M21" s="129"/>
      <c r="N21" s="130"/>
    </row>
  </sheetData>
  <mergeCells count="12">
    <mergeCell ref="J4:K4"/>
    <mergeCell ref="L4:M4"/>
    <mergeCell ref="N4:N5"/>
    <mergeCell ref="B21:E21"/>
    <mergeCell ref="B4:B5"/>
    <mergeCell ref="C4:C5"/>
    <mergeCell ref="D4:D5"/>
    <mergeCell ref="E4:E5"/>
    <mergeCell ref="F4:G4"/>
    <mergeCell ref="H4:I4"/>
    <mergeCell ref="N9:N10"/>
    <mergeCell ref="N11:N14"/>
  </mergeCells>
  <phoneticPr fontId="1" type="noConversion"/>
  <pageMargins left="0.25" right="0.25" top="0.75" bottom="0.75" header="0.3" footer="0.3"/>
  <pageSetup paperSize="9" scale="6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21"/>
  <sheetViews>
    <sheetView view="pageBreakPreview" zoomScale="60" zoomScaleNormal="70" workbookViewId="0">
      <selection activeCell="J6" sqref="J6:M21"/>
    </sheetView>
  </sheetViews>
  <sheetFormatPr defaultRowHeight="16.5"/>
  <cols>
    <col min="1" max="1" width="3.625" style="87" customWidth="1"/>
    <col min="2" max="2" width="43.625" style="87" customWidth="1"/>
    <col min="3" max="3" width="30.625" style="87" customWidth="1"/>
    <col min="4" max="4" width="10.625" style="87" customWidth="1"/>
    <col min="5" max="5" width="20.625" style="87" customWidth="1"/>
    <col min="6" max="9" width="20.625" style="87" hidden="1" customWidth="1"/>
    <col min="10" max="14" width="20.625" style="87" customWidth="1"/>
    <col min="15" max="15" width="3.625" style="87" customWidth="1"/>
    <col min="16" max="16384" width="9" style="87"/>
  </cols>
  <sheetData>
    <row r="2" spans="2:19" ht="30" customHeight="1">
      <c r="B2" s="97" t="s">
        <v>411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</row>
    <row r="3" spans="2:19" ht="30" customHeight="1" thickBot="1">
      <c r="B3" s="19" t="str">
        <f>'직접재료비 산출내역'!B3</f>
        <v>용 역 명 : 2025~2026년 인천해저배관 사설항로표지 위탁관리용역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9" ht="30" customHeight="1">
      <c r="B4" s="377" t="s">
        <v>23</v>
      </c>
      <c r="C4" s="371" t="s">
        <v>16</v>
      </c>
      <c r="D4" s="371" t="s">
        <v>17</v>
      </c>
      <c r="E4" s="371" t="s">
        <v>18</v>
      </c>
      <c r="F4" s="371" t="s">
        <v>3</v>
      </c>
      <c r="G4" s="371"/>
      <c r="H4" s="371" t="s">
        <v>4</v>
      </c>
      <c r="I4" s="371"/>
      <c r="J4" s="371" t="s">
        <v>424</v>
      </c>
      <c r="K4" s="371"/>
      <c r="L4" s="371" t="s">
        <v>19</v>
      </c>
      <c r="M4" s="371"/>
      <c r="N4" s="372" t="s">
        <v>20</v>
      </c>
    </row>
    <row r="5" spans="2:19" ht="30" customHeight="1" thickBot="1">
      <c r="B5" s="378"/>
      <c r="C5" s="379"/>
      <c r="D5" s="379"/>
      <c r="E5" s="379"/>
      <c r="F5" s="224" t="s">
        <v>21</v>
      </c>
      <c r="G5" s="224" t="s">
        <v>22</v>
      </c>
      <c r="H5" s="224" t="s">
        <v>21</v>
      </c>
      <c r="I5" s="224" t="s">
        <v>22</v>
      </c>
      <c r="J5" s="224" t="s">
        <v>21</v>
      </c>
      <c r="K5" s="224" t="s">
        <v>22</v>
      </c>
      <c r="L5" s="224" t="s">
        <v>21</v>
      </c>
      <c r="M5" s="224" t="s">
        <v>22</v>
      </c>
      <c r="N5" s="373"/>
    </row>
    <row r="6" spans="2:19" ht="30" customHeight="1" thickTop="1">
      <c r="B6" s="120" t="s">
        <v>412</v>
      </c>
      <c r="C6" s="11"/>
      <c r="D6" s="11"/>
      <c r="E6" s="11"/>
      <c r="F6" s="22"/>
      <c r="G6" s="9"/>
      <c r="H6" s="10"/>
      <c r="I6" s="9"/>
      <c r="J6" s="10"/>
      <c r="K6" s="9"/>
      <c r="L6" s="10"/>
      <c r="M6" s="9"/>
      <c r="N6" s="8"/>
    </row>
    <row r="7" spans="2:19" ht="30" customHeight="1">
      <c r="B7" s="5" t="s">
        <v>295</v>
      </c>
      <c r="C7" s="11" t="s">
        <v>301</v>
      </c>
      <c r="D7" s="11" t="s">
        <v>302</v>
      </c>
      <c r="E7" s="11">
        <f>'직접노무비 산출내역'!$E7</f>
        <v>24</v>
      </c>
      <c r="F7" s="22"/>
      <c r="G7" s="9">
        <f t="shared" ref="G7:G19" si="0">$E7*$F7</f>
        <v>0</v>
      </c>
      <c r="H7" s="23"/>
      <c r="I7" s="9">
        <f t="shared" ref="I7:I19" si="1">$E7*$H7</f>
        <v>0</v>
      </c>
      <c r="J7" s="23"/>
      <c r="K7" s="9"/>
      <c r="L7" s="23"/>
      <c r="M7" s="9"/>
      <c r="N7" s="8" t="s">
        <v>393</v>
      </c>
    </row>
    <row r="8" spans="2:19" ht="30" customHeight="1">
      <c r="B8" s="5"/>
      <c r="C8" s="11"/>
      <c r="D8" s="11"/>
      <c r="E8" s="11"/>
      <c r="F8" s="22"/>
      <c r="G8" s="9"/>
      <c r="H8" s="23"/>
      <c r="I8" s="9"/>
      <c r="J8" s="23"/>
      <c r="K8" s="9"/>
      <c r="L8" s="23"/>
      <c r="M8" s="9"/>
      <c r="N8" s="8"/>
    </row>
    <row r="9" spans="2:19" ht="46.5" customHeight="1">
      <c r="B9" s="5" t="s">
        <v>296</v>
      </c>
      <c r="C9" s="11" t="s">
        <v>300</v>
      </c>
      <c r="D9" s="11" t="s">
        <v>303</v>
      </c>
      <c r="E9" s="11">
        <f>'직접노무비 산출내역'!$E9</f>
        <v>1</v>
      </c>
      <c r="F9" s="22"/>
      <c r="G9" s="9">
        <f t="shared" si="0"/>
        <v>0</v>
      </c>
      <c r="H9" s="23"/>
      <c r="I9" s="9">
        <f t="shared" si="1"/>
        <v>0</v>
      </c>
      <c r="J9" s="23"/>
      <c r="K9" s="9"/>
      <c r="L9" s="23"/>
      <c r="M9" s="9"/>
      <c r="N9" s="386" t="s">
        <v>391</v>
      </c>
    </row>
    <row r="10" spans="2:19" ht="30" customHeight="1">
      <c r="B10" s="5"/>
      <c r="C10" s="11"/>
      <c r="D10" s="11"/>
      <c r="E10" s="11"/>
      <c r="F10" s="22"/>
      <c r="G10" s="9"/>
      <c r="H10" s="23"/>
      <c r="I10" s="9"/>
      <c r="J10" s="23"/>
      <c r="K10" s="9"/>
      <c r="L10" s="23"/>
      <c r="M10" s="9"/>
      <c r="N10" s="387"/>
    </row>
    <row r="11" spans="2:19" ht="30" customHeight="1">
      <c r="B11" s="5" t="s">
        <v>304</v>
      </c>
      <c r="C11" s="11" t="s">
        <v>298</v>
      </c>
      <c r="D11" s="11" t="s">
        <v>303</v>
      </c>
      <c r="E11" s="11">
        <v>1</v>
      </c>
      <c r="F11" s="22"/>
      <c r="G11" s="9">
        <f t="shared" si="0"/>
        <v>0</v>
      </c>
      <c r="H11" s="23"/>
      <c r="I11" s="9">
        <f t="shared" si="1"/>
        <v>0</v>
      </c>
      <c r="J11" s="23"/>
      <c r="K11" s="9"/>
      <c r="L11" s="23"/>
      <c r="M11" s="9"/>
      <c r="N11" s="386" t="s">
        <v>391</v>
      </c>
    </row>
    <row r="12" spans="2:19" ht="30" customHeight="1">
      <c r="B12" s="5"/>
      <c r="C12" s="11"/>
      <c r="D12" s="11"/>
      <c r="E12" s="11"/>
      <c r="F12" s="22"/>
      <c r="G12" s="9"/>
      <c r="H12" s="23"/>
      <c r="I12" s="9"/>
      <c r="J12" s="10"/>
      <c r="K12" s="9"/>
      <c r="L12" s="23"/>
      <c r="M12" s="9"/>
      <c r="N12" s="388"/>
      <c r="S12" s="280"/>
    </row>
    <row r="13" spans="2:19" ht="30" customHeight="1">
      <c r="B13" s="5" t="s">
        <v>627</v>
      </c>
      <c r="C13" s="11" t="s">
        <v>298</v>
      </c>
      <c r="D13" s="11" t="s">
        <v>302</v>
      </c>
      <c r="E13" s="11">
        <v>1</v>
      </c>
      <c r="F13" s="22"/>
      <c r="G13" s="9">
        <f t="shared" ref="G13" si="2">$E13*$F13</f>
        <v>0</v>
      </c>
      <c r="H13" s="23"/>
      <c r="I13" s="9">
        <f t="shared" ref="I13" si="3">$E13*$H13</f>
        <v>0</v>
      </c>
      <c r="J13" s="23"/>
      <c r="K13" s="9"/>
      <c r="L13" s="23"/>
      <c r="M13" s="9"/>
      <c r="N13" s="388"/>
      <c r="S13" s="281"/>
    </row>
    <row r="14" spans="2:19" ht="30" customHeight="1">
      <c r="B14" s="5"/>
      <c r="C14" s="11"/>
      <c r="D14" s="11"/>
      <c r="E14" s="11"/>
      <c r="F14" s="22"/>
      <c r="G14" s="9"/>
      <c r="H14" s="23"/>
      <c r="I14" s="9"/>
      <c r="J14" s="23"/>
      <c r="K14" s="9"/>
      <c r="L14" s="23"/>
      <c r="M14" s="9"/>
      <c r="N14" s="387"/>
    </row>
    <row r="15" spans="2:19" ht="30" customHeight="1">
      <c r="B15" s="5" t="s">
        <v>476</v>
      </c>
      <c r="C15" s="11" t="s">
        <v>299</v>
      </c>
      <c r="D15" s="11" t="s">
        <v>303</v>
      </c>
      <c r="E15" s="11">
        <f>'직접노무비 산출내역'!$E15</f>
        <v>4</v>
      </c>
      <c r="F15" s="22"/>
      <c r="G15" s="9">
        <f t="shared" si="0"/>
        <v>0</v>
      </c>
      <c r="H15" s="23"/>
      <c r="I15" s="9">
        <f t="shared" si="1"/>
        <v>0</v>
      </c>
      <c r="J15" s="23"/>
      <c r="K15" s="9"/>
      <c r="L15" s="23"/>
      <c r="M15" s="9"/>
      <c r="N15" s="8" t="s">
        <v>393</v>
      </c>
    </row>
    <row r="16" spans="2:19" ht="30" customHeight="1">
      <c r="B16" s="5"/>
      <c r="C16" s="11"/>
      <c r="D16" s="11"/>
      <c r="E16" s="11"/>
      <c r="F16" s="22"/>
      <c r="G16" s="9"/>
      <c r="H16" s="23"/>
      <c r="I16" s="9"/>
      <c r="J16" s="23"/>
      <c r="K16" s="9"/>
      <c r="L16" s="23"/>
      <c r="M16" s="9"/>
      <c r="N16" s="8"/>
    </row>
    <row r="17" spans="2:14" ht="30" customHeight="1">
      <c r="B17" s="5" t="s">
        <v>477</v>
      </c>
      <c r="C17" s="11" t="s">
        <v>298</v>
      </c>
      <c r="D17" s="11" t="s">
        <v>303</v>
      </c>
      <c r="E17" s="11">
        <f>'직접노무비 산출내역'!$E17</f>
        <v>4</v>
      </c>
      <c r="F17" s="22"/>
      <c r="G17" s="9">
        <f t="shared" si="0"/>
        <v>0</v>
      </c>
      <c r="H17" s="23"/>
      <c r="I17" s="9">
        <f t="shared" si="1"/>
        <v>0</v>
      </c>
      <c r="J17" s="23"/>
      <c r="K17" s="9"/>
      <c r="L17" s="23"/>
      <c r="M17" s="9"/>
      <c r="N17" s="8" t="s">
        <v>393</v>
      </c>
    </row>
    <row r="18" spans="2:14" ht="30" customHeight="1">
      <c r="B18" s="5"/>
      <c r="C18" s="11"/>
      <c r="D18" s="11"/>
      <c r="E18" s="11"/>
      <c r="F18" s="22"/>
      <c r="G18" s="9"/>
      <c r="H18" s="23"/>
      <c r="I18" s="9"/>
      <c r="J18" s="23"/>
      <c r="K18" s="9"/>
      <c r="L18" s="23"/>
      <c r="M18" s="9"/>
      <c r="N18" s="8"/>
    </row>
    <row r="19" spans="2:14" ht="30" customHeight="1">
      <c r="B19" s="5" t="s">
        <v>478</v>
      </c>
      <c r="C19" s="11" t="s">
        <v>297</v>
      </c>
      <c r="D19" s="11" t="s">
        <v>303</v>
      </c>
      <c r="E19" s="11">
        <f>'직접노무비 산출내역'!$E19</f>
        <v>10</v>
      </c>
      <c r="F19" s="22"/>
      <c r="G19" s="9">
        <f t="shared" si="0"/>
        <v>0</v>
      </c>
      <c r="H19" s="23"/>
      <c r="I19" s="9">
        <f t="shared" si="1"/>
        <v>0</v>
      </c>
      <c r="J19" s="23"/>
      <c r="K19" s="9"/>
      <c r="L19" s="23"/>
      <c r="M19" s="9"/>
      <c r="N19" s="8" t="s">
        <v>393</v>
      </c>
    </row>
    <row r="20" spans="2:14" ht="30" customHeight="1">
      <c r="B20" s="123"/>
      <c r="C20" s="124"/>
      <c r="D20" s="124"/>
      <c r="E20" s="124"/>
      <c r="F20" s="131"/>
      <c r="G20" s="132"/>
      <c r="H20" s="132"/>
      <c r="I20" s="132"/>
      <c r="J20" s="132"/>
      <c r="K20" s="132"/>
      <c r="L20" s="132"/>
      <c r="M20" s="132"/>
      <c r="N20" s="8"/>
    </row>
    <row r="21" spans="2:14" ht="30" customHeight="1" thickBot="1">
      <c r="B21" s="374" t="s">
        <v>34</v>
      </c>
      <c r="C21" s="375"/>
      <c r="D21" s="375"/>
      <c r="E21" s="376"/>
      <c r="F21" s="128"/>
      <c r="G21" s="129">
        <f>SUM(G6:G20)</f>
        <v>0</v>
      </c>
      <c r="H21" s="129"/>
      <c r="I21" s="129">
        <f t="shared" ref="I21:M21" si="4">SUM(I6:I20)</f>
        <v>0</v>
      </c>
      <c r="J21" s="129"/>
      <c r="K21" s="129"/>
      <c r="L21" s="129"/>
      <c r="M21" s="129"/>
      <c r="N21" s="130"/>
    </row>
  </sheetData>
  <mergeCells count="12">
    <mergeCell ref="J4:K4"/>
    <mergeCell ref="L4:M4"/>
    <mergeCell ref="N4:N5"/>
    <mergeCell ref="N9:N10"/>
    <mergeCell ref="N11:N14"/>
    <mergeCell ref="F4:G4"/>
    <mergeCell ref="H4:I4"/>
    <mergeCell ref="B21:E21"/>
    <mergeCell ref="B4:B5"/>
    <mergeCell ref="C4:C5"/>
    <mergeCell ref="D4:D5"/>
    <mergeCell ref="E4:E5"/>
  </mergeCells>
  <phoneticPr fontId="1" type="noConversion"/>
  <pageMargins left="0.25" right="0.25" top="0.75" bottom="0.75" header="0.3" footer="0.3"/>
  <pageSetup paperSize="9" scale="6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21"/>
  <sheetViews>
    <sheetView view="pageBreakPreview" zoomScale="60" zoomScaleNormal="70" workbookViewId="0">
      <selection activeCell="J6" sqref="J6:M21"/>
    </sheetView>
  </sheetViews>
  <sheetFormatPr defaultRowHeight="16.5"/>
  <cols>
    <col min="1" max="1" width="3.625" style="87" customWidth="1"/>
    <col min="2" max="2" width="43.625" style="87" customWidth="1"/>
    <col min="3" max="3" width="30.625" style="87" customWidth="1"/>
    <col min="4" max="4" width="10.625" style="87" customWidth="1"/>
    <col min="5" max="5" width="20.625" style="87" customWidth="1"/>
    <col min="6" max="9" width="20.625" style="87" hidden="1" customWidth="1"/>
    <col min="10" max="14" width="20.625" style="87" customWidth="1"/>
    <col min="15" max="15" width="3.625" style="87" customWidth="1"/>
    <col min="16" max="16384" width="9" style="87"/>
  </cols>
  <sheetData>
    <row r="2" spans="2:14" ht="30" customHeight="1">
      <c r="B2" s="97" t="s">
        <v>311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</row>
    <row r="3" spans="2:14" ht="30" customHeight="1" thickBot="1">
      <c r="B3" s="19" t="s">
        <v>633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4" ht="30" customHeight="1">
      <c r="B4" s="377" t="s">
        <v>23</v>
      </c>
      <c r="C4" s="371" t="s">
        <v>16</v>
      </c>
      <c r="D4" s="371" t="s">
        <v>17</v>
      </c>
      <c r="E4" s="371" t="s">
        <v>18</v>
      </c>
      <c r="F4" s="371" t="s">
        <v>3</v>
      </c>
      <c r="G4" s="371"/>
      <c r="H4" s="371" t="s">
        <v>4</v>
      </c>
      <c r="I4" s="371"/>
      <c r="J4" s="371" t="s">
        <v>305</v>
      </c>
      <c r="K4" s="371"/>
      <c r="L4" s="371" t="s">
        <v>19</v>
      </c>
      <c r="M4" s="371"/>
      <c r="N4" s="372" t="s">
        <v>20</v>
      </c>
    </row>
    <row r="5" spans="2:14" ht="30" customHeight="1" thickBot="1">
      <c r="B5" s="378"/>
      <c r="C5" s="379"/>
      <c r="D5" s="379"/>
      <c r="E5" s="379"/>
      <c r="F5" s="224" t="s">
        <v>21</v>
      </c>
      <c r="G5" s="224" t="s">
        <v>22</v>
      </c>
      <c r="H5" s="224" t="s">
        <v>21</v>
      </c>
      <c r="I5" s="224" t="s">
        <v>22</v>
      </c>
      <c r="J5" s="224" t="s">
        <v>21</v>
      </c>
      <c r="K5" s="224" t="s">
        <v>22</v>
      </c>
      <c r="L5" s="224" t="s">
        <v>21</v>
      </c>
      <c r="M5" s="224" t="s">
        <v>22</v>
      </c>
      <c r="N5" s="373"/>
    </row>
    <row r="6" spans="2:14" ht="30" customHeight="1" thickTop="1">
      <c r="B6" s="120" t="s">
        <v>307</v>
      </c>
      <c r="C6" s="11"/>
      <c r="D6" s="11"/>
      <c r="E6" s="11"/>
      <c r="F6" s="22"/>
      <c r="G6" s="9"/>
      <c r="H6" s="10"/>
      <c r="I6" s="9"/>
      <c r="J6" s="10"/>
      <c r="K6" s="9"/>
      <c r="L6" s="10"/>
      <c r="M6" s="9"/>
      <c r="N6" s="8"/>
    </row>
    <row r="7" spans="2:14" ht="30" customHeight="1">
      <c r="B7" s="5" t="s">
        <v>295</v>
      </c>
      <c r="C7" s="11" t="s">
        <v>301</v>
      </c>
      <c r="D7" s="11" t="s">
        <v>302</v>
      </c>
      <c r="E7" s="11">
        <f>'직접노무비 산출내역'!$E7</f>
        <v>24</v>
      </c>
      <c r="F7" s="22"/>
      <c r="G7" s="9">
        <f t="shared" ref="G7:G19" si="0">$E7*$F7</f>
        <v>0</v>
      </c>
      <c r="H7" s="23"/>
      <c r="I7" s="9">
        <f t="shared" ref="I7:I19" si="1">$E7*$H7</f>
        <v>0</v>
      </c>
      <c r="J7" s="23"/>
      <c r="K7" s="9"/>
      <c r="L7" s="23"/>
      <c r="M7" s="9"/>
      <c r="N7" s="8" t="s">
        <v>393</v>
      </c>
    </row>
    <row r="8" spans="2:14" ht="30" customHeight="1">
      <c r="B8" s="5"/>
      <c r="C8" s="11"/>
      <c r="D8" s="11"/>
      <c r="E8" s="11"/>
      <c r="F8" s="22"/>
      <c r="G8" s="9"/>
      <c r="H8" s="23"/>
      <c r="I8" s="9"/>
      <c r="J8" s="23"/>
      <c r="K8" s="9"/>
      <c r="L8" s="23"/>
      <c r="M8" s="9"/>
      <c r="N8" s="8"/>
    </row>
    <row r="9" spans="2:14" ht="46.5" customHeight="1">
      <c r="B9" s="5" t="s">
        <v>296</v>
      </c>
      <c r="C9" s="11" t="s">
        <v>300</v>
      </c>
      <c r="D9" s="11" t="s">
        <v>303</v>
      </c>
      <c r="E9" s="11">
        <f>'직접노무비 산출내역'!$E9</f>
        <v>1</v>
      </c>
      <c r="F9" s="22"/>
      <c r="G9" s="9">
        <f t="shared" si="0"/>
        <v>0</v>
      </c>
      <c r="H9" s="23"/>
      <c r="I9" s="9">
        <f t="shared" si="1"/>
        <v>0</v>
      </c>
      <c r="J9" s="23"/>
      <c r="K9" s="9"/>
      <c r="L9" s="23"/>
      <c r="M9" s="9"/>
      <c r="N9" s="386" t="s">
        <v>391</v>
      </c>
    </row>
    <row r="10" spans="2:14" ht="30" customHeight="1">
      <c r="B10" s="5"/>
      <c r="C10" s="11"/>
      <c r="D10" s="11"/>
      <c r="E10" s="11"/>
      <c r="F10" s="22"/>
      <c r="G10" s="9"/>
      <c r="H10" s="23"/>
      <c r="I10" s="9"/>
      <c r="J10" s="23"/>
      <c r="K10" s="9"/>
      <c r="L10" s="23"/>
      <c r="M10" s="9"/>
      <c r="N10" s="387"/>
    </row>
    <row r="11" spans="2:14" ht="30" customHeight="1">
      <c r="B11" s="5" t="s">
        <v>304</v>
      </c>
      <c r="C11" s="11" t="s">
        <v>298</v>
      </c>
      <c r="D11" s="11" t="s">
        <v>303</v>
      </c>
      <c r="E11" s="11">
        <f>'직접노무비 산출내역'!$E11</f>
        <v>1</v>
      </c>
      <c r="F11" s="22"/>
      <c r="G11" s="9">
        <f t="shared" si="0"/>
        <v>0</v>
      </c>
      <c r="H11" s="23"/>
      <c r="I11" s="9">
        <f t="shared" si="1"/>
        <v>0</v>
      </c>
      <c r="J11" s="23"/>
      <c r="K11" s="9"/>
      <c r="L11" s="23"/>
      <c r="M11" s="9"/>
      <c r="N11" s="386" t="s">
        <v>391</v>
      </c>
    </row>
    <row r="12" spans="2:14" ht="30" customHeight="1">
      <c r="B12" s="5"/>
      <c r="C12" s="11"/>
      <c r="D12" s="11"/>
      <c r="E12" s="11"/>
      <c r="F12" s="22"/>
      <c r="G12" s="9"/>
      <c r="H12" s="23"/>
      <c r="I12" s="9"/>
      <c r="J12" s="23"/>
      <c r="K12" s="9"/>
      <c r="L12" s="23"/>
      <c r="M12" s="9"/>
      <c r="N12" s="388"/>
    </row>
    <row r="13" spans="2:14" ht="30" customHeight="1">
      <c r="B13" s="5" t="s">
        <v>627</v>
      </c>
      <c r="C13" s="11" t="s">
        <v>298</v>
      </c>
      <c r="D13" s="11" t="s">
        <v>302</v>
      </c>
      <c r="E13" s="11">
        <f>'직접노무비 산출내역'!$E13</f>
        <v>1</v>
      </c>
      <c r="F13" s="22"/>
      <c r="G13" s="9">
        <f t="shared" ref="G13" si="2">$E13*$F13</f>
        <v>0</v>
      </c>
      <c r="H13" s="23"/>
      <c r="I13" s="9">
        <f t="shared" ref="I13" si="3">$E13*$H13</f>
        <v>0</v>
      </c>
      <c r="J13" s="23"/>
      <c r="K13" s="9"/>
      <c r="L13" s="23"/>
      <c r="M13" s="9"/>
      <c r="N13" s="388"/>
    </row>
    <row r="14" spans="2:14" ht="30" customHeight="1">
      <c r="B14" s="5"/>
      <c r="C14" s="11"/>
      <c r="D14" s="11"/>
      <c r="E14" s="11"/>
      <c r="F14" s="22"/>
      <c r="G14" s="9"/>
      <c r="H14" s="23"/>
      <c r="I14" s="9"/>
      <c r="J14" s="23"/>
      <c r="K14" s="9"/>
      <c r="L14" s="23"/>
      <c r="M14" s="9"/>
      <c r="N14" s="387"/>
    </row>
    <row r="15" spans="2:14" ht="30" customHeight="1">
      <c r="B15" s="5" t="s">
        <v>476</v>
      </c>
      <c r="C15" s="11" t="s">
        <v>299</v>
      </c>
      <c r="D15" s="11" t="s">
        <v>303</v>
      </c>
      <c r="E15" s="11">
        <f>'직접노무비 산출내역'!$E15</f>
        <v>4</v>
      </c>
      <c r="F15" s="22"/>
      <c r="G15" s="9">
        <f t="shared" si="0"/>
        <v>0</v>
      </c>
      <c r="H15" s="23"/>
      <c r="I15" s="9">
        <f t="shared" si="1"/>
        <v>0</v>
      </c>
      <c r="J15" s="23"/>
      <c r="K15" s="9"/>
      <c r="L15" s="23"/>
      <c r="M15" s="9"/>
      <c r="N15" s="8" t="s">
        <v>393</v>
      </c>
    </row>
    <row r="16" spans="2:14" ht="30" customHeight="1">
      <c r="B16" s="5"/>
      <c r="C16" s="11"/>
      <c r="D16" s="11"/>
      <c r="E16" s="11"/>
      <c r="F16" s="22"/>
      <c r="G16" s="9"/>
      <c r="H16" s="23"/>
      <c r="I16" s="9"/>
      <c r="J16" s="23"/>
      <c r="K16" s="9"/>
      <c r="L16" s="23"/>
      <c r="M16" s="9"/>
      <c r="N16" s="8"/>
    </row>
    <row r="17" spans="2:14" ht="30" customHeight="1">
      <c r="B17" s="5" t="s">
        <v>477</v>
      </c>
      <c r="C17" s="11" t="s">
        <v>298</v>
      </c>
      <c r="D17" s="11" t="s">
        <v>303</v>
      </c>
      <c r="E17" s="11">
        <f>'간접재료비 산출내역'!E17</f>
        <v>4</v>
      </c>
      <c r="F17" s="22"/>
      <c r="G17" s="9">
        <f t="shared" si="0"/>
        <v>0</v>
      </c>
      <c r="H17" s="23"/>
      <c r="I17" s="9">
        <f t="shared" si="1"/>
        <v>0</v>
      </c>
      <c r="J17" s="23"/>
      <c r="K17" s="9"/>
      <c r="L17" s="23"/>
      <c r="M17" s="9"/>
      <c r="N17" s="8" t="s">
        <v>393</v>
      </c>
    </row>
    <row r="18" spans="2:14" ht="30" customHeight="1">
      <c r="B18" s="5"/>
      <c r="C18" s="11"/>
      <c r="D18" s="11"/>
      <c r="E18" s="11"/>
      <c r="F18" s="22"/>
      <c r="G18" s="9"/>
      <c r="H18" s="23"/>
      <c r="I18" s="9"/>
      <c r="J18" s="23"/>
      <c r="K18" s="9"/>
      <c r="L18" s="23"/>
      <c r="M18" s="9"/>
      <c r="N18" s="8"/>
    </row>
    <row r="19" spans="2:14" ht="30" customHeight="1">
      <c r="B19" s="5" t="s">
        <v>478</v>
      </c>
      <c r="C19" s="11" t="s">
        <v>297</v>
      </c>
      <c r="D19" s="11" t="s">
        <v>303</v>
      </c>
      <c r="E19" s="11">
        <f>'직접노무비 산출내역'!$E19</f>
        <v>10</v>
      </c>
      <c r="F19" s="22"/>
      <c r="G19" s="9">
        <f t="shared" si="0"/>
        <v>0</v>
      </c>
      <c r="H19" s="23"/>
      <c r="I19" s="9">
        <f t="shared" si="1"/>
        <v>0</v>
      </c>
      <c r="J19" s="23"/>
      <c r="K19" s="9"/>
      <c r="L19" s="23"/>
      <c r="M19" s="9"/>
      <c r="N19" s="8" t="s">
        <v>393</v>
      </c>
    </row>
    <row r="20" spans="2:14" ht="30" customHeight="1">
      <c r="B20" s="123"/>
      <c r="C20" s="124"/>
      <c r="D20" s="124"/>
      <c r="E20" s="124"/>
      <c r="F20" s="131"/>
      <c r="G20" s="132"/>
      <c r="H20" s="132"/>
      <c r="I20" s="132"/>
      <c r="J20" s="132"/>
      <c r="K20" s="132"/>
      <c r="L20" s="132"/>
      <c r="M20" s="132"/>
      <c r="N20" s="8"/>
    </row>
    <row r="21" spans="2:14" ht="30" customHeight="1" thickBot="1">
      <c r="B21" s="374" t="s">
        <v>34</v>
      </c>
      <c r="C21" s="375"/>
      <c r="D21" s="375"/>
      <c r="E21" s="376"/>
      <c r="F21" s="128"/>
      <c r="G21" s="129">
        <f>SUM(G6:G20)</f>
        <v>0</v>
      </c>
      <c r="H21" s="129"/>
      <c r="I21" s="129">
        <f t="shared" ref="I21:M21" si="4">SUM(I6:I20)</f>
        <v>0</v>
      </c>
      <c r="J21" s="129"/>
      <c r="K21" s="129"/>
      <c r="L21" s="129"/>
      <c r="M21" s="129"/>
      <c r="N21" s="130"/>
    </row>
  </sheetData>
  <mergeCells count="12">
    <mergeCell ref="J4:K4"/>
    <mergeCell ref="L4:M4"/>
    <mergeCell ref="N4:N5"/>
    <mergeCell ref="N9:N10"/>
    <mergeCell ref="N11:N14"/>
    <mergeCell ref="F4:G4"/>
    <mergeCell ref="H4:I4"/>
    <mergeCell ref="B21:E21"/>
    <mergeCell ref="B4:B5"/>
    <mergeCell ref="C4:C5"/>
    <mergeCell ref="D4:D5"/>
    <mergeCell ref="E4:E5"/>
  </mergeCells>
  <phoneticPr fontId="1" type="noConversion"/>
  <pageMargins left="0.25" right="0.25" top="0.75" bottom="0.75" header="0.3" footer="0.3"/>
  <pageSetup paperSize="9" scale="6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6"/>
  <sheetViews>
    <sheetView view="pageBreakPreview" zoomScale="85" zoomScaleNormal="70" zoomScaleSheetLayoutView="85" workbookViewId="0">
      <selection activeCell="I22" sqref="I22"/>
    </sheetView>
  </sheetViews>
  <sheetFormatPr defaultRowHeight="16.5"/>
  <cols>
    <col min="1" max="1" width="3.625" style="87" customWidth="1"/>
    <col min="2" max="10" width="15.625" style="87" customWidth="1"/>
    <col min="11" max="11" width="3.625" style="87" customWidth="1"/>
    <col min="12" max="16384" width="9" style="87"/>
  </cols>
  <sheetData>
    <row r="2" spans="2:10" ht="25.5" customHeight="1">
      <c r="B2" s="97" t="s">
        <v>220</v>
      </c>
      <c r="C2" s="97"/>
      <c r="D2" s="97"/>
      <c r="E2" s="97"/>
      <c r="F2" s="97"/>
      <c r="G2" s="97"/>
      <c r="H2" s="97"/>
      <c r="I2" s="97"/>
      <c r="J2" s="97"/>
    </row>
    <row r="3" spans="2:10" ht="30" customHeight="1" thickBot="1">
      <c r="B3" s="19" t="s">
        <v>633</v>
      </c>
      <c r="C3" s="102"/>
      <c r="D3" s="102"/>
      <c r="E3" s="102"/>
      <c r="F3" s="102"/>
      <c r="G3" s="102"/>
      <c r="H3" s="102"/>
      <c r="I3" s="102"/>
      <c r="J3" s="198" t="s">
        <v>180</v>
      </c>
    </row>
    <row r="4" spans="2:10" ht="90" customHeight="1" thickBot="1">
      <c r="B4" s="27" t="s">
        <v>181</v>
      </c>
      <c r="C4" s="26" t="s">
        <v>182</v>
      </c>
      <c r="D4" s="26" t="s">
        <v>183</v>
      </c>
      <c r="E4" s="26" t="s">
        <v>184</v>
      </c>
      <c r="F4" s="26" t="s">
        <v>185</v>
      </c>
      <c r="G4" s="26" t="s">
        <v>186</v>
      </c>
      <c r="H4" s="26" t="s">
        <v>187</v>
      </c>
      <c r="I4" s="26" t="s">
        <v>188</v>
      </c>
      <c r="J4" s="76" t="s">
        <v>164</v>
      </c>
    </row>
    <row r="5" spans="2:10" ht="30" customHeight="1" thickTop="1" thickBot="1">
      <c r="B5" s="106">
        <v>4</v>
      </c>
      <c r="C5" s="107">
        <v>18</v>
      </c>
      <c r="D5" s="108">
        <f>B5*C5</f>
        <v>72</v>
      </c>
      <c r="E5" s="109"/>
      <c r="F5" s="110"/>
      <c r="G5" s="111"/>
      <c r="H5" s="112">
        <v>2</v>
      </c>
      <c r="I5" s="118">
        <f>ROUNDDOWN(F5*G5*H5,-2)</f>
        <v>0</v>
      </c>
      <c r="J5" s="113"/>
    </row>
    <row r="6" spans="2:10" ht="30" customHeight="1">
      <c r="B6" s="102"/>
      <c r="C6" s="102"/>
      <c r="D6" s="102"/>
      <c r="E6" s="102"/>
      <c r="F6" s="102"/>
      <c r="G6" s="102"/>
      <c r="H6" s="102"/>
      <c r="I6" s="102"/>
      <c r="J6" s="102"/>
    </row>
  </sheetData>
  <phoneticPr fontId="1" type="noConversion"/>
  <pageMargins left="0.25" right="0.25" top="0.75" bottom="0.75" header="0.3" footer="0.3"/>
  <pageSetup paperSize="9" scale="61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73"/>
  <sheetViews>
    <sheetView view="pageBreakPreview" zoomScale="70" zoomScaleNormal="70" zoomScaleSheetLayoutView="70" workbookViewId="0">
      <selection activeCell="K51" sqref="K51:K73"/>
    </sheetView>
  </sheetViews>
  <sheetFormatPr defaultRowHeight="16.5"/>
  <cols>
    <col min="1" max="1" width="3.625" style="87" customWidth="1"/>
    <col min="2" max="2" width="10.625" style="87" customWidth="1"/>
    <col min="3" max="3" width="40.625" style="87" customWidth="1"/>
    <col min="4" max="4" width="30.625" style="87" customWidth="1"/>
    <col min="5" max="6" width="10.625" style="87" customWidth="1"/>
    <col min="7" max="8" width="18.625" style="87" hidden="1" customWidth="1"/>
    <col min="9" max="9" width="22.625" style="87" hidden="1" customWidth="1"/>
    <col min="10" max="10" width="33.625" style="87" bestFit="1" customWidth="1"/>
    <col min="11" max="11" width="30.625" style="87" customWidth="1"/>
    <col min="12" max="16384" width="9" style="87"/>
  </cols>
  <sheetData>
    <row r="1" spans="2:12">
      <c r="B1" s="87" t="s">
        <v>329</v>
      </c>
    </row>
    <row r="2" spans="2:12" ht="25.5" customHeight="1">
      <c r="B2" s="97" t="s">
        <v>160</v>
      </c>
      <c r="C2" s="97"/>
      <c r="D2" s="97"/>
      <c r="E2" s="97"/>
      <c r="F2" s="97"/>
      <c r="G2" s="97"/>
      <c r="H2" s="97"/>
      <c r="I2" s="97"/>
      <c r="J2" s="97"/>
      <c r="K2" s="97"/>
    </row>
    <row r="3" spans="2:12" ht="20.25" thickBot="1">
      <c r="B3" s="15" t="s">
        <v>634</v>
      </c>
      <c r="C3" s="15"/>
      <c r="D3" s="102"/>
      <c r="E3" s="102"/>
      <c r="F3" s="102"/>
      <c r="G3" s="102"/>
      <c r="H3" s="102"/>
      <c r="I3" s="102"/>
      <c r="J3" s="102"/>
      <c r="K3" s="198"/>
    </row>
    <row r="4" spans="2:12" ht="24.95" customHeight="1">
      <c r="B4" s="401" t="s">
        <v>179</v>
      </c>
      <c r="C4" s="399" t="s">
        <v>161</v>
      </c>
      <c r="D4" s="399" t="s">
        <v>162</v>
      </c>
      <c r="E4" s="399" t="s">
        <v>163</v>
      </c>
      <c r="F4" s="399" t="s">
        <v>345</v>
      </c>
      <c r="G4" s="403" t="s">
        <v>640</v>
      </c>
      <c r="H4" s="395" t="s">
        <v>346</v>
      </c>
      <c r="I4" s="396"/>
      <c r="J4" s="397" t="s">
        <v>650</v>
      </c>
      <c r="K4" s="393" t="s">
        <v>164</v>
      </c>
      <c r="L4" s="142"/>
    </row>
    <row r="5" spans="2:12" ht="24.95" customHeight="1" thickBot="1">
      <c r="B5" s="402"/>
      <c r="C5" s="400"/>
      <c r="D5" s="400"/>
      <c r="E5" s="400"/>
      <c r="F5" s="400"/>
      <c r="G5" s="404"/>
      <c r="H5" s="178" t="s">
        <v>196</v>
      </c>
      <c r="I5" s="178" t="s">
        <v>128</v>
      </c>
      <c r="J5" s="398"/>
      <c r="K5" s="394"/>
      <c r="L5" s="142"/>
    </row>
    <row r="6" spans="2:12" ht="30" customHeight="1" thickTop="1">
      <c r="B6" s="117">
        <v>1</v>
      </c>
      <c r="C6" s="174" t="s">
        <v>165</v>
      </c>
      <c r="D6" s="114" t="s">
        <v>166</v>
      </c>
      <c r="E6" s="114" t="s">
        <v>167</v>
      </c>
      <c r="F6" s="176">
        <v>1</v>
      </c>
      <c r="G6" s="311"/>
      <c r="H6" s="146">
        <v>5000000</v>
      </c>
      <c r="I6" s="146">
        <f>H6*F6</f>
        <v>5000000</v>
      </c>
      <c r="J6" s="254"/>
      <c r="K6" s="175"/>
      <c r="L6" s="142">
        <f>$B6</f>
        <v>1</v>
      </c>
    </row>
    <row r="7" spans="2:12" ht="47.25" customHeight="1">
      <c r="B7" s="31">
        <v>2</v>
      </c>
      <c r="C7" s="30" t="s">
        <v>235</v>
      </c>
      <c r="D7" s="103" t="s">
        <v>354</v>
      </c>
      <c r="E7" s="11" t="s">
        <v>167</v>
      </c>
      <c r="F7" s="177">
        <v>2</v>
      </c>
      <c r="G7" s="312"/>
      <c r="H7" s="23">
        <v>1500000</v>
      </c>
      <c r="I7" s="23">
        <f>H7*F7</f>
        <v>3000000</v>
      </c>
      <c r="J7" s="23"/>
      <c r="K7" s="144"/>
      <c r="L7" s="142">
        <f t="shared" ref="L7:L28" si="0">$B7</f>
        <v>2</v>
      </c>
    </row>
    <row r="8" spans="2:12" ht="30" customHeight="1">
      <c r="B8" s="32">
        <v>3</v>
      </c>
      <c r="C8" s="30" t="s">
        <v>24</v>
      </c>
      <c r="D8" s="11" t="s">
        <v>171</v>
      </c>
      <c r="E8" s="11" t="s">
        <v>167</v>
      </c>
      <c r="F8" s="177">
        <v>1</v>
      </c>
      <c r="G8" s="312"/>
      <c r="H8" s="23">
        <v>50000</v>
      </c>
      <c r="I8" s="23">
        <f>H8*F8</f>
        <v>50000</v>
      </c>
      <c r="J8" s="23"/>
      <c r="K8" s="143"/>
      <c r="L8" s="142">
        <f t="shared" si="0"/>
        <v>3</v>
      </c>
    </row>
    <row r="9" spans="2:12" ht="30" customHeight="1">
      <c r="B9" s="31">
        <v>4</v>
      </c>
      <c r="C9" s="30" t="s">
        <v>26</v>
      </c>
      <c r="D9" s="11" t="s">
        <v>172</v>
      </c>
      <c r="E9" s="11" t="s">
        <v>167</v>
      </c>
      <c r="F9" s="177">
        <v>2</v>
      </c>
      <c r="G9" s="312"/>
      <c r="H9" s="23">
        <v>700000</v>
      </c>
      <c r="I9" s="23">
        <f>H9*F9</f>
        <v>1400000</v>
      </c>
      <c r="J9" s="23"/>
      <c r="K9" s="143"/>
      <c r="L9" s="142">
        <f t="shared" si="0"/>
        <v>4</v>
      </c>
    </row>
    <row r="10" spans="2:12" ht="30" customHeight="1">
      <c r="B10" s="32">
        <v>5</v>
      </c>
      <c r="C10" s="30" t="s">
        <v>173</v>
      </c>
      <c r="D10" s="11" t="s">
        <v>174</v>
      </c>
      <c r="E10" s="11" t="s">
        <v>167</v>
      </c>
      <c r="F10" s="177">
        <v>2</v>
      </c>
      <c r="G10" s="312"/>
      <c r="H10" s="23">
        <v>600000</v>
      </c>
      <c r="I10" s="23">
        <f>H10*F10</f>
        <v>1200000</v>
      </c>
      <c r="J10" s="23"/>
      <c r="K10" s="143"/>
      <c r="L10" s="142">
        <f t="shared" si="0"/>
        <v>5</v>
      </c>
    </row>
    <row r="11" spans="2:12" ht="30" customHeight="1">
      <c r="B11" s="31">
        <v>6</v>
      </c>
      <c r="C11" s="30" t="s">
        <v>168</v>
      </c>
      <c r="D11" s="11" t="s">
        <v>169</v>
      </c>
      <c r="E11" s="11" t="s">
        <v>167</v>
      </c>
      <c r="F11" s="177">
        <v>60</v>
      </c>
      <c r="G11" s="312"/>
      <c r="H11" s="23">
        <v>200000</v>
      </c>
      <c r="I11" s="23">
        <f>H11*F11</f>
        <v>12000000</v>
      </c>
      <c r="J11" s="23"/>
      <c r="K11" s="143"/>
      <c r="L11" s="142">
        <f t="shared" si="0"/>
        <v>6</v>
      </c>
    </row>
    <row r="12" spans="2:12" ht="30" customHeight="1">
      <c r="B12" s="32">
        <v>7</v>
      </c>
      <c r="C12" s="30" t="s">
        <v>170</v>
      </c>
      <c r="D12" s="11" t="s">
        <v>234</v>
      </c>
      <c r="E12" s="11" t="s">
        <v>167</v>
      </c>
      <c r="F12" s="177">
        <v>4</v>
      </c>
      <c r="G12" s="312"/>
      <c r="H12" s="23">
        <v>1500000</v>
      </c>
      <c r="I12" s="23">
        <f>H12*F12</f>
        <v>6000000</v>
      </c>
      <c r="J12" s="23"/>
      <c r="K12" s="144"/>
      <c r="L12" s="142">
        <f t="shared" si="0"/>
        <v>7</v>
      </c>
    </row>
    <row r="13" spans="2:12" ht="30" customHeight="1">
      <c r="B13" s="31">
        <v>8</v>
      </c>
      <c r="C13" s="30" t="s">
        <v>28</v>
      </c>
      <c r="D13" s="11" t="s">
        <v>175</v>
      </c>
      <c r="E13" s="11" t="s">
        <v>167</v>
      </c>
      <c r="F13" s="177">
        <v>1</v>
      </c>
      <c r="G13" s="312"/>
      <c r="H13" s="23">
        <v>900000</v>
      </c>
      <c r="I13" s="23">
        <f>H13*F13</f>
        <v>900000</v>
      </c>
      <c r="J13" s="23"/>
      <c r="K13" s="143"/>
      <c r="L13" s="142">
        <f t="shared" si="0"/>
        <v>8</v>
      </c>
    </row>
    <row r="14" spans="2:12" ht="30" customHeight="1">
      <c r="B14" s="32">
        <v>9</v>
      </c>
      <c r="C14" s="30" t="s">
        <v>29</v>
      </c>
      <c r="D14" s="11" t="s">
        <v>176</v>
      </c>
      <c r="E14" s="11" t="s">
        <v>167</v>
      </c>
      <c r="F14" s="177">
        <v>1</v>
      </c>
      <c r="G14" s="312"/>
      <c r="H14" s="23">
        <v>800000</v>
      </c>
      <c r="I14" s="23">
        <f>H14*F14</f>
        <v>800000</v>
      </c>
      <c r="J14" s="23"/>
      <c r="K14" s="143"/>
      <c r="L14" s="142">
        <f t="shared" si="0"/>
        <v>9</v>
      </c>
    </row>
    <row r="15" spans="2:12" ht="30" customHeight="1">
      <c r="B15" s="31">
        <v>10</v>
      </c>
      <c r="C15" s="30" t="s">
        <v>458</v>
      </c>
      <c r="D15" s="11" t="s">
        <v>459</v>
      </c>
      <c r="E15" s="11" t="s">
        <v>279</v>
      </c>
      <c r="F15" s="177">
        <v>2</v>
      </c>
      <c r="G15" s="312"/>
      <c r="H15" s="23">
        <v>51000000</v>
      </c>
      <c r="I15" s="23">
        <f>H15*F15</f>
        <v>102000000</v>
      </c>
      <c r="J15" s="23"/>
      <c r="K15" s="144"/>
      <c r="L15" s="142">
        <f t="shared" si="0"/>
        <v>10</v>
      </c>
    </row>
    <row r="16" spans="2:12" ht="30" customHeight="1">
      <c r="B16" s="32">
        <v>11</v>
      </c>
      <c r="C16" s="30" t="s">
        <v>460</v>
      </c>
      <c r="D16" s="11" t="s">
        <v>461</v>
      </c>
      <c r="E16" s="11" t="s">
        <v>167</v>
      </c>
      <c r="F16" s="177">
        <v>4</v>
      </c>
      <c r="G16" s="312"/>
      <c r="H16" s="23">
        <v>15000000</v>
      </c>
      <c r="I16" s="23">
        <f>H16*F16</f>
        <v>60000000</v>
      </c>
      <c r="J16" s="23"/>
      <c r="K16" s="143"/>
      <c r="L16" s="142">
        <f t="shared" si="0"/>
        <v>11</v>
      </c>
    </row>
    <row r="17" spans="2:12" ht="30" customHeight="1">
      <c r="B17" s="31">
        <v>12</v>
      </c>
      <c r="C17" s="30" t="s">
        <v>437</v>
      </c>
      <c r="D17" s="11" t="s">
        <v>462</v>
      </c>
      <c r="E17" s="11" t="s">
        <v>279</v>
      </c>
      <c r="F17" s="177">
        <v>1</v>
      </c>
      <c r="G17" s="312"/>
      <c r="H17" s="23">
        <v>25000000</v>
      </c>
      <c r="I17" s="23">
        <f>H17*F17</f>
        <v>25000000</v>
      </c>
      <c r="J17" s="23"/>
      <c r="K17" s="144"/>
      <c r="L17" s="142">
        <f t="shared" si="0"/>
        <v>12</v>
      </c>
    </row>
    <row r="18" spans="2:12" ht="30" customHeight="1">
      <c r="B18" s="32">
        <v>13</v>
      </c>
      <c r="C18" s="30" t="s">
        <v>27</v>
      </c>
      <c r="D18" s="11" t="s">
        <v>236</v>
      </c>
      <c r="E18" s="11" t="s">
        <v>232</v>
      </c>
      <c r="F18" s="177">
        <v>60</v>
      </c>
      <c r="G18" s="312"/>
      <c r="H18" s="23">
        <v>2000</v>
      </c>
      <c r="I18" s="23">
        <f>H18*F18</f>
        <v>120000</v>
      </c>
      <c r="J18" s="23"/>
      <c r="K18" s="144"/>
      <c r="L18" s="142">
        <f t="shared" si="0"/>
        <v>13</v>
      </c>
    </row>
    <row r="19" spans="2:12" ht="30" customHeight="1">
      <c r="B19" s="31">
        <v>14</v>
      </c>
      <c r="C19" s="30" t="s">
        <v>293</v>
      </c>
      <c r="D19" s="11" t="s">
        <v>461</v>
      </c>
      <c r="E19" s="11" t="s">
        <v>39</v>
      </c>
      <c r="F19" s="177">
        <v>18</v>
      </c>
      <c r="G19" s="312"/>
      <c r="H19" s="23">
        <v>5000000</v>
      </c>
      <c r="I19" s="23">
        <f>H19*F19</f>
        <v>90000000</v>
      </c>
      <c r="J19" s="23"/>
      <c r="K19" s="143"/>
      <c r="L19" s="142">
        <f t="shared" si="0"/>
        <v>14</v>
      </c>
    </row>
    <row r="20" spans="2:12" ht="30" customHeight="1">
      <c r="B20" s="32">
        <v>15</v>
      </c>
      <c r="C20" s="30" t="s">
        <v>463</v>
      </c>
      <c r="D20" s="11" t="s">
        <v>464</v>
      </c>
      <c r="E20" s="11" t="s">
        <v>39</v>
      </c>
      <c r="F20" s="177">
        <v>2</v>
      </c>
      <c r="G20" s="312"/>
      <c r="H20" s="23">
        <v>3500000</v>
      </c>
      <c r="I20" s="23">
        <f>H20*F20</f>
        <v>7000000</v>
      </c>
      <c r="J20" s="23"/>
      <c r="K20" s="143"/>
      <c r="L20" s="142">
        <f t="shared" si="0"/>
        <v>15</v>
      </c>
    </row>
    <row r="21" spans="2:12" ht="30" customHeight="1">
      <c r="B21" s="31">
        <v>16</v>
      </c>
      <c r="C21" s="30" t="s">
        <v>465</v>
      </c>
      <c r="D21" s="11" t="s">
        <v>461</v>
      </c>
      <c r="E21" s="11" t="s">
        <v>39</v>
      </c>
      <c r="F21" s="177">
        <v>18</v>
      </c>
      <c r="G21" s="312"/>
      <c r="H21" s="23"/>
      <c r="I21" s="23">
        <f>H21*F21</f>
        <v>0</v>
      </c>
      <c r="J21" s="261"/>
      <c r="K21" s="143"/>
      <c r="L21" s="142">
        <f t="shared" si="0"/>
        <v>16</v>
      </c>
    </row>
    <row r="22" spans="2:12" ht="30" customHeight="1">
      <c r="B22" s="32">
        <v>17</v>
      </c>
      <c r="C22" s="29" t="s">
        <v>466</v>
      </c>
      <c r="D22" s="11" t="s">
        <v>464</v>
      </c>
      <c r="E22" s="28" t="s">
        <v>39</v>
      </c>
      <c r="F22" s="177">
        <v>2</v>
      </c>
      <c r="G22" s="312"/>
      <c r="H22" s="23"/>
      <c r="I22" s="23">
        <f>H22*F22</f>
        <v>0</v>
      </c>
      <c r="J22" s="261"/>
      <c r="K22" s="143"/>
      <c r="L22" s="142">
        <f t="shared" si="0"/>
        <v>17</v>
      </c>
    </row>
    <row r="23" spans="2:12" ht="43.5" customHeight="1">
      <c r="B23" s="31">
        <v>18</v>
      </c>
      <c r="C23" s="29" t="s">
        <v>30</v>
      </c>
      <c r="D23" s="11" t="s">
        <v>177</v>
      </c>
      <c r="E23" s="28" t="s">
        <v>178</v>
      </c>
      <c r="F23" s="177">
        <v>7</v>
      </c>
      <c r="G23" s="312"/>
      <c r="H23" s="23">
        <v>4200000</v>
      </c>
      <c r="I23" s="23">
        <f>H23*F23</f>
        <v>29400000</v>
      </c>
      <c r="J23" s="23"/>
      <c r="K23" s="143"/>
      <c r="L23" s="142">
        <f t="shared" si="0"/>
        <v>18</v>
      </c>
    </row>
    <row r="24" spans="2:12" ht="30" customHeight="1">
      <c r="B24" s="32">
        <v>19</v>
      </c>
      <c r="C24" s="29" t="s">
        <v>31</v>
      </c>
      <c r="D24" s="11" t="s">
        <v>237</v>
      </c>
      <c r="E24" s="28" t="s">
        <v>167</v>
      </c>
      <c r="F24" s="177">
        <v>40</v>
      </c>
      <c r="G24" s="312"/>
      <c r="H24" s="23">
        <v>150000</v>
      </c>
      <c r="I24" s="23">
        <f>H24*F24</f>
        <v>6000000</v>
      </c>
      <c r="J24" s="23"/>
      <c r="K24" s="143"/>
      <c r="L24" s="142">
        <f t="shared" si="0"/>
        <v>19</v>
      </c>
    </row>
    <row r="25" spans="2:12" ht="30" customHeight="1">
      <c r="B25" s="31">
        <v>20</v>
      </c>
      <c r="C25" s="29" t="s">
        <v>32</v>
      </c>
      <c r="D25" s="11" t="s">
        <v>237</v>
      </c>
      <c r="E25" s="28" t="s">
        <v>167</v>
      </c>
      <c r="F25" s="177">
        <v>7</v>
      </c>
      <c r="G25" s="312"/>
      <c r="H25" s="23">
        <v>400000</v>
      </c>
      <c r="I25" s="23">
        <f>H25*F25</f>
        <v>2800000</v>
      </c>
      <c r="J25" s="23"/>
      <c r="K25" s="143"/>
      <c r="L25" s="142">
        <f t="shared" si="0"/>
        <v>20</v>
      </c>
    </row>
    <row r="26" spans="2:12" ht="30" customHeight="1">
      <c r="B26" s="32">
        <v>21</v>
      </c>
      <c r="C26" s="29" t="s">
        <v>33</v>
      </c>
      <c r="D26" s="11" t="s">
        <v>237</v>
      </c>
      <c r="E26" s="28" t="s">
        <v>167</v>
      </c>
      <c r="F26" s="177">
        <v>4</v>
      </c>
      <c r="G26" s="312"/>
      <c r="H26" s="23">
        <v>250000</v>
      </c>
      <c r="I26" s="23">
        <f>H26*F26</f>
        <v>1000000</v>
      </c>
      <c r="J26" s="23"/>
      <c r="K26" s="143"/>
      <c r="L26" s="142">
        <f t="shared" si="0"/>
        <v>21</v>
      </c>
    </row>
    <row r="27" spans="2:12" ht="30" customHeight="1">
      <c r="B27" s="31">
        <v>22</v>
      </c>
      <c r="C27" s="29" t="s">
        <v>467</v>
      </c>
      <c r="D27" s="11" t="s">
        <v>468</v>
      </c>
      <c r="E27" s="28" t="s">
        <v>167</v>
      </c>
      <c r="F27" s="177">
        <v>9</v>
      </c>
      <c r="G27" s="312"/>
      <c r="H27" s="23">
        <v>1000000</v>
      </c>
      <c r="I27" s="23">
        <f>H27*F27</f>
        <v>9000000</v>
      </c>
      <c r="J27" s="23"/>
      <c r="K27" s="143"/>
      <c r="L27" s="142">
        <f t="shared" si="0"/>
        <v>22</v>
      </c>
    </row>
    <row r="28" spans="2:12" ht="30" customHeight="1" thickBot="1">
      <c r="B28" s="305">
        <v>23</v>
      </c>
      <c r="C28" s="306" t="s">
        <v>469</v>
      </c>
      <c r="D28" s="147" t="s">
        <v>470</v>
      </c>
      <c r="E28" s="307" t="s">
        <v>279</v>
      </c>
      <c r="F28" s="308">
        <v>20</v>
      </c>
      <c r="G28" s="313"/>
      <c r="H28" s="149">
        <v>1200000</v>
      </c>
      <c r="I28" s="149">
        <f>H28*F28</f>
        <v>24000000</v>
      </c>
      <c r="J28" s="149"/>
      <c r="K28" s="309"/>
      <c r="L28" s="142">
        <f t="shared" si="0"/>
        <v>23</v>
      </c>
    </row>
    <row r="29" spans="2:12" ht="34.5" customHeight="1" thickTop="1" thickBot="1">
      <c r="B29" s="390" t="s">
        <v>34</v>
      </c>
      <c r="C29" s="391"/>
      <c r="D29" s="391"/>
      <c r="E29" s="392"/>
      <c r="F29" s="284"/>
      <c r="G29" s="304"/>
      <c r="H29" s="150"/>
      <c r="I29" s="150">
        <f>SUM(I6:I28)</f>
        <v>386670000</v>
      </c>
      <c r="J29" s="150"/>
      <c r="K29" s="173"/>
      <c r="L29" s="142"/>
    </row>
    <row r="30" spans="2:12" ht="34.5" customHeight="1">
      <c r="B30" s="389"/>
      <c r="C30" s="389"/>
      <c r="D30" s="389"/>
      <c r="E30" s="160"/>
      <c r="F30" s="160"/>
      <c r="G30" s="160"/>
      <c r="H30" s="161"/>
      <c r="I30" s="161"/>
      <c r="J30" s="161"/>
      <c r="K30" s="160"/>
      <c r="L30" s="142"/>
    </row>
    <row r="31" spans="2:12" ht="30" customHeight="1">
      <c r="C31" s="301"/>
    </row>
    <row r="50" spans="11:11" ht="17.25" thickBot="1"/>
    <row r="51" spans="11:11" ht="20.25" thickTop="1">
      <c r="K51" s="253"/>
    </row>
    <row r="52" spans="11:11" ht="19.5">
      <c r="K52" s="255"/>
    </row>
    <row r="53" spans="11:11" ht="19.5">
      <c r="K53" s="255"/>
    </row>
    <row r="54" spans="11:11" ht="19.5">
      <c r="K54" s="255"/>
    </row>
    <row r="55" spans="11:11" ht="19.5">
      <c r="K55" s="255"/>
    </row>
    <row r="56" spans="11:11" ht="19.5">
      <c r="K56" s="255"/>
    </row>
    <row r="57" spans="11:11" ht="19.5">
      <c r="K57" s="255"/>
    </row>
    <row r="58" spans="11:11" ht="19.5">
      <c r="K58" s="255"/>
    </row>
    <row r="59" spans="11:11" ht="19.5">
      <c r="K59" s="255"/>
    </row>
    <row r="60" spans="11:11" ht="19.5">
      <c r="K60" s="255"/>
    </row>
    <row r="61" spans="11:11" ht="19.5">
      <c r="K61" s="255"/>
    </row>
    <row r="62" spans="11:11" ht="19.5">
      <c r="K62" s="255"/>
    </row>
    <row r="63" spans="11:11" ht="19.5">
      <c r="K63" s="255"/>
    </row>
    <row r="64" spans="11:11" ht="19.5">
      <c r="K64" s="255"/>
    </row>
    <row r="65" spans="11:11" ht="19.5">
      <c r="K65" s="255"/>
    </row>
    <row r="66" spans="11:11" ht="19.5">
      <c r="K66" s="255"/>
    </row>
    <row r="67" spans="11:11" ht="19.5">
      <c r="K67" s="255"/>
    </row>
    <row r="68" spans="11:11" ht="19.5">
      <c r="K68" s="255"/>
    </row>
    <row r="69" spans="11:11" ht="19.5">
      <c r="K69" s="255"/>
    </row>
    <row r="70" spans="11:11" ht="19.5">
      <c r="K70" s="255"/>
    </row>
    <row r="71" spans="11:11" ht="19.5">
      <c r="K71" s="255"/>
    </row>
    <row r="72" spans="11:11" ht="19.5">
      <c r="K72" s="255"/>
    </row>
    <row r="73" spans="11:11" ht="19.5">
      <c r="K73" s="255"/>
    </row>
  </sheetData>
  <mergeCells count="11">
    <mergeCell ref="B30:D30"/>
    <mergeCell ref="B29:E29"/>
    <mergeCell ref="K4:K5"/>
    <mergeCell ref="H4:I4"/>
    <mergeCell ref="J4:J5"/>
    <mergeCell ref="F4:F5"/>
    <mergeCell ref="B4:B5"/>
    <mergeCell ref="C4:C5"/>
    <mergeCell ref="D4:D5"/>
    <mergeCell ref="E4:E5"/>
    <mergeCell ref="G4:G5"/>
  </mergeCells>
  <phoneticPr fontId="1" type="noConversion"/>
  <pageMargins left="0.25" right="0.25" top="0.75" bottom="0.75" header="0.3" footer="0.3"/>
  <pageSetup paperSize="8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5"/>
  <sheetViews>
    <sheetView view="pageBreakPreview" topLeftCell="A70" zoomScale="85" zoomScaleNormal="85" zoomScaleSheetLayoutView="85" workbookViewId="0">
      <selection activeCell="G61" sqref="G61"/>
    </sheetView>
  </sheetViews>
  <sheetFormatPr defaultRowHeight="16.5"/>
  <cols>
    <col min="1" max="1" width="3.625" style="87" customWidth="1"/>
    <col min="2" max="2" width="30.625" style="87" customWidth="1"/>
    <col min="3" max="3" width="10.625" style="87" customWidth="1"/>
    <col min="4" max="4" width="20.625" style="87" customWidth="1"/>
    <col min="5" max="5" width="6.625" style="87" customWidth="1"/>
    <col min="6" max="6" width="50.625" style="87" customWidth="1"/>
    <col min="7" max="7" width="15.625" style="87" customWidth="1"/>
    <col min="8" max="8" width="3.625" style="87" customWidth="1"/>
    <col min="9" max="16384" width="9" style="87"/>
  </cols>
  <sheetData>
    <row r="1" spans="2:7" ht="19.5">
      <c r="B1" s="102" t="s">
        <v>330</v>
      </c>
    </row>
    <row r="2" spans="2:7" ht="25.5" customHeight="1">
      <c r="B2" s="97" t="s">
        <v>238</v>
      </c>
      <c r="C2" s="97"/>
      <c r="D2" s="97"/>
      <c r="E2" s="97"/>
      <c r="F2" s="97"/>
      <c r="G2" s="97"/>
    </row>
    <row r="3" spans="2:7" ht="19.5">
      <c r="B3" s="15" t="s">
        <v>634</v>
      </c>
      <c r="C3" s="102"/>
      <c r="D3" s="102"/>
      <c r="E3" s="102"/>
      <c r="F3" s="102"/>
      <c r="G3" s="102"/>
    </row>
    <row r="4" spans="2:7" ht="20.25" thickBot="1">
      <c r="B4" s="102" t="s">
        <v>500</v>
      </c>
      <c r="C4" s="102"/>
      <c r="D4" s="102"/>
      <c r="E4" s="102"/>
      <c r="F4" s="102"/>
      <c r="G4" s="80" t="s">
        <v>240</v>
      </c>
    </row>
    <row r="5" spans="2:7" ht="20.25" thickBot="1">
      <c r="B5" s="78" t="s">
        <v>190</v>
      </c>
      <c r="C5" s="77" t="s">
        <v>23</v>
      </c>
      <c r="D5" s="77" t="s">
        <v>192</v>
      </c>
      <c r="E5" s="77" t="s">
        <v>194</v>
      </c>
      <c r="F5" s="77" t="s">
        <v>239</v>
      </c>
      <c r="G5" s="76" t="s">
        <v>242</v>
      </c>
    </row>
    <row r="6" spans="2:7" ht="20.25" thickTop="1">
      <c r="B6" s="117" t="s">
        <v>501</v>
      </c>
      <c r="C6" s="115" t="s">
        <v>243</v>
      </c>
      <c r="D6" s="114"/>
      <c r="E6" s="114" t="s">
        <v>241</v>
      </c>
      <c r="F6" s="264" t="s">
        <v>502</v>
      </c>
      <c r="G6" s="265">
        <f>(0.63*0.63*4)+(0.4*0.4*2)+(0.08*0.08*3.14*0.56)</f>
        <v>1.9188537600000002</v>
      </c>
    </row>
    <row r="7" spans="2:7" ht="19.5">
      <c r="B7" s="32" t="s">
        <v>244</v>
      </c>
      <c r="C7" s="266" t="s">
        <v>243</v>
      </c>
      <c r="D7" s="35"/>
      <c r="E7" s="35" t="s">
        <v>241</v>
      </c>
      <c r="F7" s="267" t="s">
        <v>503</v>
      </c>
      <c r="G7" s="268">
        <f>(0.822+1.086)*0.825/2*2*4</f>
        <v>6.2963999999999993</v>
      </c>
    </row>
    <row r="8" spans="2:7" ht="19.5">
      <c r="B8" s="32" t="s">
        <v>504</v>
      </c>
      <c r="C8" s="266" t="s">
        <v>243</v>
      </c>
      <c r="D8" s="35"/>
      <c r="E8" s="35" t="s">
        <v>241</v>
      </c>
      <c r="F8" s="267" t="s">
        <v>505</v>
      </c>
      <c r="G8" s="268">
        <f>(0.05*(2.228+3.008+4.344+5.452))*4</f>
        <v>3.0064000000000006</v>
      </c>
    </row>
    <row r="9" spans="2:7" ht="19.5">
      <c r="B9" s="32" t="s">
        <v>245</v>
      </c>
      <c r="C9" s="266" t="s">
        <v>243</v>
      </c>
      <c r="D9" s="35"/>
      <c r="E9" s="35" t="s">
        <v>241</v>
      </c>
      <c r="F9" s="267" t="s">
        <v>506</v>
      </c>
      <c r="G9" s="268">
        <f>0.065*3.15*4*4</f>
        <v>3.2759999999999998</v>
      </c>
    </row>
    <row r="10" spans="2:7" ht="19.5">
      <c r="B10" s="32" t="s">
        <v>246</v>
      </c>
      <c r="C10" s="266" t="s">
        <v>243</v>
      </c>
      <c r="D10" s="35"/>
      <c r="E10" s="35" t="s">
        <v>241</v>
      </c>
      <c r="F10" s="267" t="s">
        <v>507</v>
      </c>
      <c r="G10" s="268">
        <f>0.05*1.49*6*4</f>
        <v>1.7879999999999998</v>
      </c>
    </row>
    <row r="11" spans="2:7" ht="19.5">
      <c r="B11" s="32" t="s">
        <v>247</v>
      </c>
      <c r="C11" s="266" t="s">
        <v>243</v>
      </c>
      <c r="D11" s="35"/>
      <c r="E11" s="35" t="s">
        <v>241</v>
      </c>
      <c r="F11" s="267" t="s">
        <v>508</v>
      </c>
      <c r="G11" s="268">
        <f>0.065*0.375*4*4</f>
        <v>0.39</v>
      </c>
    </row>
    <row r="12" spans="2:7" ht="19.5">
      <c r="B12" s="32" t="s">
        <v>509</v>
      </c>
      <c r="C12" s="266" t="s">
        <v>243</v>
      </c>
      <c r="D12" s="35"/>
      <c r="E12" s="35" t="s">
        <v>241</v>
      </c>
      <c r="F12" s="267" t="s">
        <v>510</v>
      </c>
      <c r="G12" s="268">
        <f>0.01*0.6*16</f>
        <v>9.6000000000000002E-2</v>
      </c>
    </row>
    <row r="13" spans="2:7" ht="19.5">
      <c r="B13" s="32" t="s">
        <v>511</v>
      </c>
      <c r="C13" s="266" t="s">
        <v>243</v>
      </c>
      <c r="D13" s="35"/>
      <c r="E13" s="35" t="s">
        <v>241</v>
      </c>
      <c r="F13" s="267" t="s">
        <v>512</v>
      </c>
      <c r="G13" s="268">
        <f>2*3.14*0.075*0.546</f>
        <v>0.25716600000000001</v>
      </c>
    </row>
    <row r="14" spans="2:7" ht="19.5">
      <c r="B14" s="32" t="s">
        <v>513</v>
      </c>
      <c r="C14" s="266" t="s">
        <v>243</v>
      </c>
      <c r="D14" s="35"/>
      <c r="E14" s="35" t="s">
        <v>241</v>
      </c>
      <c r="F14" s="267" t="s">
        <v>514</v>
      </c>
      <c r="G14" s="268">
        <f>2*3.14*0.021*5.024</f>
        <v>0.66256512000000012</v>
      </c>
    </row>
    <row r="15" spans="2:7" ht="19.5">
      <c r="B15" s="32" t="s">
        <v>248</v>
      </c>
      <c r="C15" s="266" t="s">
        <v>243</v>
      </c>
      <c r="D15" s="35"/>
      <c r="E15" s="35" t="s">
        <v>241</v>
      </c>
      <c r="F15" s="269" t="s">
        <v>515</v>
      </c>
      <c r="G15" s="268">
        <f>2*3.14*0.021*0.566</f>
        <v>7.4644080000000002E-2</v>
      </c>
    </row>
    <row r="16" spans="2:7" ht="19.5">
      <c r="B16" s="32" t="s">
        <v>516</v>
      </c>
      <c r="C16" s="266" t="s">
        <v>243</v>
      </c>
      <c r="D16" s="35"/>
      <c r="E16" s="35" t="s">
        <v>241</v>
      </c>
      <c r="F16" s="267" t="s">
        <v>517</v>
      </c>
      <c r="G16" s="268">
        <f>2*3.14*0.021*(3.759+4.252)</f>
        <v>1.05649068</v>
      </c>
    </row>
    <row r="17" spans="2:7" ht="19.5">
      <c r="B17" s="32" t="s">
        <v>518</v>
      </c>
      <c r="C17" s="266" t="s">
        <v>243</v>
      </c>
      <c r="D17" s="35"/>
      <c r="E17" s="35" t="s">
        <v>241</v>
      </c>
      <c r="F17" s="267" t="s">
        <v>519</v>
      </c>
      <c r="G17" s="268">
        <f>((0.135*0.06)-(0.046*0.022))*4</f>
        <v>2.8351999999999999E-2</v>
      </c>
    </row>
    <row r="18" spans="2:7" ht="19.5">
      <c r="B18" s="32" t="s">
        <v>520</v>
      </c>
      <c r="C18" s="266" t="s">
        <v>243</v>
      </c>
      <c r="D18" s="35"/>
      <c r="E18" s="35" t="s">
        <v>241</v>
      </c>
      <c r="F18" s="267" t="s">
        <v>521</v>
      </c>
      <c r="G18" s="268">
        <f>(((3.14*0.6*0.51)-(3.14*0.47*0.373))/4)-(0.1*0.1*3.14*0.18)</f>
        <v>9.6939649999999974E-2</v>
      </c>
    </row>
    <row r="19" spans="2:7" ht="19.5">
      <c r="B19" s="32" t="s">
        <v>522</v>
      </c>
      <c r="C19" s="266" t="s">
        <v>243</v>
      </c>
      <c r="D19" s="35"/>
      <c r="E19" s="35" t="s">
        <v>241</v>
      </c>
      <c r="F19" s="267" t="s">
        <v>523</v>
      </c>
      <c r="G19" s="268">
        <f>(0.28*0.18-0.02*0.02*2-0.025*0.025*3.14*2)*4</f>
        <v>0.1827</v>
      </c>
    </row>
    <row r="20" spans="2:7" ht="19.5">
      <c r="B20" s="32" t="s">
        <v>249</v>
      </c>
      <c r="C20" s="266" t="s">
        <v>243</v>
      </c>
      <c r="D20" s="35"/>
      <c r="E20" s="35" t="s">
        <v>241</v>
      </c>
      <c r="F20" s="267" t="s">
        <v>524</v>
      </c>
      <c r="G20" s="268">
        <f>0.718*0.718</f>
        <v>0.51552399999999998</v>
      </c>
    </row>
    <row r="21" spans="2:7" ht="19.5">
      <c r="B21" s="32" t="s">
        <v>525</v>
      </c>
      <c r="C21" s="266" t="s">
        <v>243</v>
      </c>
      <c r="D21" s="35"/>
      <c r="E21" s="35" t="s">
        <v>241</v>
      </c>
      <c r="F21" s="267" t="s">
        <v>526</v>
      </c>
      <c r="G21" s="268">
        <f>((0.55*0.55)-(0.08*0.08*3.14))</f>
        <v>0.28240400000000004</v>
      </c>
    </row>
    <row r="22" spans="2:7" ht="19.5">
      <c r="B22" s="32" t="s">
        <v>527</v>
      </c>
      <c r="C22" s="266" t="s">
        <v>243</v>
      </c>
      <c r="D22" s="35"/>
      <c r="E22" s="35" t="s">
        <v>241</v>
      </c>
      <c r="F22" s="267" t="s">
        <v>528</v>
      </c>
      <c r="G22" s="268">
        <f>(0.4*0.4-(0.05*0.05*2+0.05*0.05*3.14))</f>
        <v>0.14715000000000003</v>
      </c>
    </row>
    <row r="23" spans="2:7" ht="19.5">
      <c r="B23" s="32" t="s">
        <v>529</v>
      </c>
      <c r="C23" s="266" t="s">
        <v>243</v>
      </c>
      <c r="D23" s="35"/>
      <c r="E23" s="35" t="s">
        <v>241</v>
      </c>
      <c r="F23" s="267" t="s">
        <v>530</v>
      </c>
      <c r="G23" s="268">
        <f>(0.4*0.4*3.14-0.08*0.08*3.14)*2</f>
        <v>0.96460800000000013</v>
      </c>
    </row>
    <row r="24" spans="2:7" ht="19.5">
      <c r="B24" s="32" t="s">
        <v>531</v>
      </c>
      <c r="C24" s="266" t="s">
        <v>243</v>
      </c>
      <c r="D24" s="35"/>
      <c r="E24" s="35" t="s">
        <v>241</v>
      </c>
      <c r="F24" s="267" t="s">
        <v>532</v>
      </c>
      <c r="G24" s="268">
        <f>0.1*0.1*3.14*4</f>
        <v>0.12560000000000002</v>
      </c>
    </row>
    <row r="25" spans="2:7" ht="19.5">
      <c r="B25" s="32" t="s">
        <v>533</v>
      </c>
      <c r="C25" s="266" t="s">
        <v>243</v>
      </c>
      <c r="D25" s="35"/>
      <c r="E25" s="35" t="s">
        <v>241</v>
      </c>
      <c r="F25" s="267" t="s">
        <v>534</v>
      </c>
      <c r="G25" s="268">
        <f>0.166*0.25*4</f>
        <v>0.16600000000000001</v>
      </c>
    </row>
    <row r="26" spans="2:7" ht="19.5">
      <c r="B26" s="32" t="s">
        <v>535</v>
      </c>
      <c r="C26" s="266" t="s">
        <v>243</v>
      </c>
      <c r="D26" s="35"/>
      <c r="E26" s="35" t="s">
        <v>241</v>
      </c>
      <c r="F26" s="269" t="s">
        <v>536</v>
      </c>
      <c r="G26" s="268">
        <f>2*3.14*0.35*0.224</f>
        <v>0.49235200000000001</v>
      </c>
    </row>
    <row r="27" spans="2:7" ht="19.5">
      <c r="B27" s="32" t="s">
        <v>537</v>
      </c>
      <c r="C27" s="266" t="s">
        <v>243</v>
      </c>
      <c r="D27" s="35"/>
      <c r="E27" s="35" t="s">
        <v>241</v>
      </c>
      <c r="F27" s="267" t="s">
        <v>538</v>
      </c>
      <c r="G27" s="268">
        <f>((3.14*(1.13*1.13-0.399*0.399))+(2*3.14*1.2*0.175)-((0.373*0.47*3.14)/4))</f>
        <v>4.690756509999999</v>
      </c>
    </row>
    <row r="28" spans="2:7" ht="19.5">
      <c r="B28" s="32" t="s">
        <v>539</v>
      </c>
      <c r="C28" s="266" t="s">
        <v>243</v>
      </c>
      <c r="D28" s="35"/>
      <c r="E28" s="35" t="s">
        <v>241</v>
      </c>
      <c r="F28" s="267" t="s">
        <v>540</v>
      </c>
      <c r="G28" s="268">
        <f>((3.14*0.51*0.61)/4)</f>
        <v>0.24421350000000003</v>
      </c>
    </row>
    <row r="29" spans="2:7" ht="19.5">
      <c r="B29" s="32" t="s">
        <v>250</v>
      </c>
      <c r="C29" s="266" t="s">
        <v>243</v>
      </c>
      <c r="D29" s="35"/>
      <c r="E29" s="35" t="s">
        <v>241</v>
      </c>
      <c r="F29" s="267" t="s">
        <v>541</v>
      </c>
      <c r="G29" s="268">
        <f>2*3.14*1.2*0.76</f>
        <v>5.72736</v>
      </c>
    </row>
    <row r="30" spans="2:7" ht="19.5">
      <c r="B30" s="32" t="s">
        <v>251</v>
      </c>
      <c r="C30" s="266" t="s">
        <v>243</v>
      </c>
      <c r="D30" s="35"/>
      <c r="E30" s="35" t="s">
        <v>241</v>
      </c>
      <c r="F30" s="267" t="s">
        <v>542</v>
      </c>
      <c r="G30" s="268">
        <f>0.05*3.495*1*4</f>
        <v>0.69900000000000007</v>
      </c>
    </row>
    <row r="31" spans="2:7" ht="19.5">
      <c r="B31" s="32" t="s">
        <v>543</v>
      </c>
      <c r="C31" s="266" t="s">
        <v>243</v>
      </c>
      <c r="D31" s="35"/>
      <c r="E31" s="35" t="s">
        <v>241</v>
      </c>
      <c r="F31" s="267" t="s">
        <v>544</v>
      </c>
      <c r="G31" s="268">
        <f>(0.75*0.75-0.0059*4)</f>
        <v>0.53890000000000005</v>
      </c>
    </row>
    <row r="32" spans="2:7" ht="19.5">
      <c r="B32" s="32" t="s">
        <v>545</v>
      </c>
      <c r="C32" s="266" t="s">
        <v>243</v>
      </c>
      <c r="D32" s="35"/>
      <c r="E32" s="35" t="s">
        <v>241</v>
      </c>
      <c r="F32" s="267" t="s">
        <v>546</v>
      </c>
      <c r="G32" s="268">
        <f>((0.05*0.233)+(0.05*0.147*8))*4</f>
        <v>0.28179999999999999</v>
      </c>
    </row>
    <row r="33" spans="2:7" ht="19.5">
      <c r="B33" s="32" t="s">
        <v>547</v>
      </c>
      <c r="C33" s="266" t="s">
        <v>243</v>
      </c>
      <c r="D33" s="35"/>
      <c r="E33" s="35" t="s">
        <v>241</v>
      </c>
      <c r="F33" s="267" t="s">
        <v>548</v>
      </c>
      <c r="G33" s="268">
        <f>0.05*0.953*2*4</f>
        <v>0.38119999999999998</v>
      </c>
    </row>
    <row r="34" spans="2:7" ht="19.5">
      <c r="B34" s="32" t="s">
        <v>252</v>
      </c>
      <c r="C34" s="266" t="s">
        <v>243</v>
      </c>
      <c r="D34" s="35"/>
      <c r="E34" s="35" t="s">
        <v>241</v>
      </c>
      <c r="F34" s="267" t="s">
        <v>549</v>
      </c>
      <c r="G34" s="268">
        <f>0.05*2.63*2</f>
        <v>0.26300000000000001</v>
      </c>
    </row>
    <row r="35" spans="2:7" ht="19.5">
      <c r="B35" s="32" t="s">
        <v>253</v>
      </c>
      <c r="C35" s="266" t="s">
        <v>243</v>
      </c>
      <c r="D35" s="35"/>
      <c r="E35" s="35" t="s">
        <v>241</v>
      </c>
      <c r="F35" s="267" t="s">
        <v>549</v>
      </c>
      <c r="G35" s="268">
        <f>0.05*2.63*2</f>
        <v>0.26300000000000001</v>
      </c>
    </row>
    <row r="36" spans="2:7" ht="19.5">
      <c r="B36" s="32" t="s">
        <v>254</v>
      </c>
      <c r="C36" s="266" t="s">
        <v>243</v>
      </c>
      <c r="D36" s="35"/>
      <c r="E36" s="35" t="s">
        <v>241</v>
      </c>
      <c r="F36" s="267" t="s">
        <v>550</v>
      </c>
      <c r="G36" s="268">
        <f>2*3.14*0.0095*0.3*9</f>
        <v>0.16108199999999998</v>
      </c>
    </row>
    <row r="37" spans="2:7" ht="19.5">
      <c r="B37" s="32" t="s">
        <v>255</v>
      </c>
      <c r="C37" s="266" t="s">
        <v>243</v>
      </c>
      <c r="D37" s="35"/>
      <c r="E37" s="35" t="s">
        <v>241</v>
      </c>
      <c r="F37" s="267" t="s">
        <v>551</v>
      </c>
      <c r="G37" s="268">
        <f>2*3.14*0.0095*0.5*4</f>
        <v>0.11932</v>
      </c>
    </row>
    <row r="38" spans="2:7" ht="19.5">
      <c r="B38" s="32" t="s">
        <v>552</v>
      </c>
      <c r="C38" s="266" t="s">
        <v>243</v>
      </c>
      <c r="D38" s="35"/>
      <c r="E38" s="35" t="s">
        <v>241</v>
      </c>
      <c r="F38" s="269" t="s">
        <v>553</v>
      </c>
      <c r="G38" s="268">
        <f>2*3.14*0.009*0.4</f>
        <v>2.2608000000000003E-2</v>
      </c>
    </row>
    <row r="39" spans="2:7" ht="19.5">
      <c r="B39" s="408" t="s">
        <v>348</v>
      </c>
      <c r="C39" s="409"/>
      <c r="D39" s="410"/>
      <c r="E39" s="74" t="s">
        <v>241</v>
      </c>
      <c r="F39" s="270"/>
      <c r="G39" s="271">
        <f>SUM(G6:G38)</f>
        <v>35.216389299999989</v>
      </c>
    </row>
    <row r="40" spans="2:7" ht="19.5">
      <c r="B40" s="32" t="s">
        <v>554</v>
      </c>
      <c r="C40" s="266" t="s">
        <v>256</v>
      </c>
      <c r="D40" s="35"/>
      <c r="E40" s="35" t="s">
        <v>241</v>
      </c>
      <c r="F40" s="267" t="s">
        <v>555</v>
      </c>
      <c r="G40" s="268">
        <f>(0.37*0.18-0.02*0.02*2)*2</f>
        <v>0.13159999999999999</v>
      </c>
    </row>
    <row r="41" spans="2:7" ht="19.5">
      <c r="B41" s="32" t="s">
        <v>250</v>
      </c>
      <c r="C41" s="266" t="s">
        <v>256</v>
      </c>
      <c r="D41" s="35"/>
      <c r="E41" s="35" t="s">
        <v>241</v>
      </c>
      <c r="F41" s="267" t="s">
        <v>556</v>
      </c>
      <c r="G41" s="268">
        <f>2*3.14*1.2*1</f>
        <v>7.5359999999999996</v>
      </c>
    </row>
    <row r="42" spans="2:7" ht="19.5">
      <c r="B42" s="32" t="s">
        <v>557</v>
      </c>
      <c r="C42" s="266" t="s">
        <v>256</v>
      </c>
      <c r="D42" s="35"/>
      <c r="E42" s="35" t="s">
        <v>241</v>
      </c>
      <c r="F42" s="267" t="s">
        <v>558</v>
      </c>
      <c r="G42" s="268">
        <f>((3.14*(1.13*1.13-0.509*0.509))+(2*3.14*1.2*0.175))</f>
        <v>4.5147516599999991</v>
      </c>
    </row>
    <row r="43" spans="2:7" ht="19.5">
      <c r="B43" s="32" t="s">
        <v>257</v>
      </c>
      <c r="C43" s="266" t="s">
        <v>256</v>
      </c>
      <c r="D43" s="35"/>
      <c r="E43" s="35" t="s">
        <v>241</v>
      </c>
      <c r="F43" s="267" t="s">
        <v>559</v>
      </c>
      <c r="G43" s="268">
        <f>0.61*3.14*2.3</f>
        <v>4.4054199999999994</v>
      </c>
    </row>
    <row r="44" spans="2:7" ht="19.5">
      <c r="B44" s="32" t="s">
        <v>560</v>
      </c>
      <c r="C44" s="266" t="s">
        <v>256</v>
      </c>
      <c r="D44" s="35"/>
      <c r="E44" s="35" t="s">
        <v>241</v>
      </c>
      <c r="F44" s="267" t="s">
        <v>561</v>
      </c>
      <c r="G44" s="268">
        <f>(0.2*0.4-0.34*0.16/2)*8*2</f>
        <v>0.84480000000000022</v>
      </c>
    </row>
    <row r="45" spans="2:7" ht="19.5">
      <c r="B45" s="32" t="s">
        <v>258</v>
      </c>
      <c r="C45" s="266" t="s">
        <v>256</v>
      </c>
      <c r="D45" s="35"/>
      <c r="E45" s="35" t="s">
        <v>241</v>
      </c>
      <c r="F45" s="267" t="s">
        <v>562</v>
      </c>
      <c r="G45" s="268">
        <f>0.1*0.1/2*16*2</f>
        <v>0.16000000000000003</v>
      </c>
    </row>
    <row r="46" spans="2:7" ht="19.5">
      <c r="B46" s="32" t="s">
        <v>563</v>
      </c>
      <c r="C46" s="266" t="s">
        <v>256</v>
      </c>
      <c r="D46" s="35"/>
      <c r="E46" s="35" t="s">
        <v>241</v>
      </c>
      <c r="F46" s="267" t="s">
        <v>564</v>
      </c>
      <c r="G46" s="268">
        <f>((0.5*0.5)+(0.047*0.213/2)-(0.1*0.1-0.1*0.1*3.14/4))*2</f>
        <v>0.50571100000000002</v>
      </c>
    </row>
    <row r="47" spans="2:7" ht="19.5">
      <c r="B47" s="32" t="s">
        <v>259</v>
      </c>
      <c r="C47" s="266" t="s">
        <v>256</v>
      </c>
      <c r="D47" s="35"/>
      <c r="E47" s="35" t="s">
        <v>241</v>
      </c>
      <c r="F47" s="267" t="s">
        <v>565</v>
      </c>
      <c r="G47" s="268">
        <f>((0.43*0.43*3.14)-(0.303*0.303*3.14))*2</f>
        <v>0.58461147999999985</v>
      </c>
    </row>
    <row r="48" spans="2:7" ht="19.5">
      <c r="B48" s="32" t="s">
        <v>260</v>
      </c>
      <c r="C48" s="266" t="s">
        <v>256</v>
      </c>
      <c r="D48" s="35"/>
      <c r="E48" s="35" t="s">
        <v>241</v>
      </c>
      <c r="F48" s="269" t="s">
        <v>566</v>
      </c>
      <c r="G48" s="268">
        <f>(3.14*(0.45*0.45-0.3125*0.3125))*7</f>
        <v>2.3044656250000006</v>
      </c>
    </row>
    <row r="49" spans="2:7" ht="19.5">
      <c r="B49" s="32" t="s">
        <v>261</v>
      </c>
      <c r="C49" s="266" t="s">
        <v>256</v>
      </c>
      <c r="D49" s="35"/>
      <c r="E49" s="35" t="s">
        <v>241</v>
      </c>
      <c r="F49" s="267" t="s">
        <v>567</v>
      </c>
      <c r="G49" s="268">
        <f>0.509*0.509*3.14</f>
        <v>0.81351434</v>
      </c>
    </row>
    <row r="50" spans="2:7" ht="19.5">
      <c r="B50" s="32" t="s">
        <v>568</v>
      </c>
      <c r="C50" s="266" t="s">
        <v>262</v>
      </c>
      <c r="D50" s="35"/>
      <c r="E50" s="35" t="s">
        <v>241</v>
      </c>
      <c r="F50" s="267" t="s">
        <v>569</v>
      </c>
      <c r="G50" s="268">
        <f>2*3.14*1.2*1.76</f>
        <v>13.263359999999999</v>
      </c>
    </row>
    <row r="51" spans="2:7" ht="19.5">
      <c r="B51" s="32" t="s">
        <v>537</v>
      </c>
      <c r="C51" s="266" t="s">
        <v>262</v>
      </c>
      <c r="D51" s="35"/>
      <c r="E51" s="35" t="s">
        <v>241</v>
      </c>
      <c r="F51" s="269" t="s">
        <v>570</v>
      </c>
      <c r="G51" s="268">
        <f>((3.14*(1.13*1.13-0.399*0.399))+(2*3.14*1.2*0.15)-((0.373*0.47*3.14)/4))</f>
        <v>4.5023565099999985</v>
      </c>
    </row>
    <row r="52" spans="2:7" ht="19.5">
      <c r="B52" s="32" t="s">
        <v>557</v>
      </c>
      <c r="C52" s="266" t="s">
        <v>262</v>
      </c>
      <c r="D52" s="35"/>
      <c r="E52" s="35" t="s">
        <v>241</v>
      </c>
      <c r="F52" s="269" t="s">
        <v>571</v>
      </c>
      <c r="G52" s="268">
        <f>((3.14*(1.13*1.13-0.509*0.509))+(2*3.14*1.2*0.15))</f>
        <v>4.3263516599999994</v>
      </c>
    </row>
    <row r="53" spans="2:7" ht="19.5">
      <c r="B53" s="32" t="s">
        <v>572</v>
      </c>
      <c r="C53" s="266" t="s">
        <v>262</v>
      </c>
      <c r="D53" s="35"/>
      <c r="E53" s="35" t="s">
        <v>241</v>
      </c>
      <c r="F53" s="267" t="s">
        <v>573</v>
      </c>
      <c r="G53" s="268">
        <f>(2*0.5*3.14*2.254*2)+(0.509*0.509*3.14)</f>
        <v>14.968634339999999</v>
      </c>
    </row>
    <row r="54" spans="2:7" ht="19.5">
      <c r="B54" s="32" t="s">
        <v>574</v>
      </c>
      <c r="C54" s="266" t="s">
        <v>262</v>
      </c>
      <c r="D54" s="35"/>
      <c r="E54" s="35" t="s">
        <v>241</v>
      </c>
      <c r="F54" s="267" t="s">
        <v>575</v>
      </c>
      <c r="G54" s="268">
        <f>(0.21*0.06*4+(0.264+0.21)*0.034*4/2)*6</f>
        <v>0.49579200000000001</v>
      </c>
    </row>
    <row r="55" spans="2:7" ht="19.5">
      <c r="B55" s="32" t="s">
        <v>263</v>
      </c>
      <c r="C55" s="266" t="s">
        <v>262</v>
      </c>
      <c r="D55" s="35"/>
      <c r="E55" s="35" t="s">
        <v>241</v>
      </c>
      <c r="F55" s="267" t="s">
        <v>576</v>
      </c>
      <c r="G55" s="268">
        <f>(0.5*0.5*3.14-0.22*0.22*6)*2</f>
        <v>0.98920000000000008</v>
      </c>
    </row>
    <row r="56" spans="2:7" ht="19.5">
      <c r="B56" s="32" t="s">
        <v>577</v>
      </c>
      <c r="C56" s="266" t="s">
        <v>262</v>
      </c>
      <c r="D56" s="35"/>
      <c r="E56" s="35" t="s">
        <v>241</v>
      </c>
      <c r="F56" s="267" t="s">
        <v>578</v>
      </c>
      <c r="G56" s="268">
        <f>0.05*0.22*4*6</f>
        <v>0.26400000000000001</v>
      </c>
    </row>
    <row r="57" spans="2:7" ht="19.5">
      <c r="B57" s="32" t="s">
        <v>264</v>
      </c>
      <c r="C57" s="266" t="s">
        <v>262</v>
      </c>
      <c r="D57" s="35"/>
      <c r="E57" s="35" t="s">
        <v>241</v>
      </c>
      <c r="F57" s="267" t="s">
        <v>579</v>
      </c>
      <c r="G57" s="268">
        <f>0.05*1*2*4</f>
        <v>0.4</v>
      </c>
    </row>
    <row r="58" spans="2:7" ht="19.5">
      <c r="B58" s="31" t="s">
        <v>580</v>
      </c>
      <c r="C58" s="116" t="s">
        <v>262</v>
      </c>
      <c r="D58" s="11"/>
      <c r="E58" s="11" t="s">
        <v>241</v>
      </c>
      <c r="F58" s="267" t="s">
        <v>581</v>
      </c>
      <c r="G58" s="268">
        <f>0.05*7.479*2*4</f>
        <v>2.9916</v>
      </c>
    </row>
    <row r="59" spans="2:7" ht="19.5">
      <c r="B59" s="31" t="s">
        <v>265</v>
      </c>
      <c r="C59" s="116" t="s">
        <v>262</v>
      </c>
      <c r="D59" s="11"/>
      <c r="E59" s="11" t="s">
        <v>241</v>
      </c>
      <c r="F59" s="267" t="s">
        <v>582</v>
      </c>
      <c r="G59" s="268">
        <f>0.5*0.5*3.14</f>
        <v>0.78500000000000003</v>
      </c>
    </row>
    <row r="60" spans="2:7" ht="19.5">
      <c r="B60" s="408" t="s">
        <v>343</v>
      </c>
      <c r="C60" s="409"/>
      <c r="D60" s="410"/>
      <c r="E60" s="247" t="s">
        <v>241</v>
      </c>
      <c r="F60" s="272"/>
      <c r="G60" s="271">
        <f>SUM(G40:G59)</f>
        <v>64.787168614999999</v>
      </c>
    </row>
    <row r="61" spans="2:7" ht="20.25" thickBot="1">
      <c r="B61" s="405" t="s">
        <v>128</v>
      </c>
      <c r="C61" s="406"/>
      <c r="D61" s="406"/>
      <c r="E61" s="406"/>
      <c r="F61" s="407"/>
      <c r="G61" s="273">
        <f>G39+G60</f>
        <v>100.00355791499999</v>
      </c>
    </row>
    <row r="62" spans="2:7">
      <c r="B62" s="99"/>
      <c r="C62" s="99"/>
      <c r="D62" s="99"/>
      <c r="E62" s="99"/>
      <c r="F62" s="99"/>
      <c r="G62" s="100"/>
    </row>
    <row r="63" spans="2:7" ht="20.25" thickBot="1">
      <c r="B63" s="102" t="s">
        <v>583</v>
      </c>
      <c r="C63" s="102"/>
      <c r="D63" s="102"/>
      <c r="E63" s="102"/>
      <c r="F63" s="102"/>
      <c r="G63" s="80" t="s">
        <v>240</v>
      </c>
    </row>
    <row r="64" spans="2:7" ht="20.25" thickBot="1">
      <c r="B64" s="78" t="s">
        <v>190</v>
      </c>
      <c r="C64" s="77" t="s">
        <v>23</v>
      </c>
      <c r="D64" s="77" t="s">
        <v>192</v>
      </c>
      <c r="E64" s="77" t="s">
        <v>194</v>
      </c>
      <c r="F64" s="77" t="s">
        <v>239</v>
      </c>
      <c r="G64" s="76" t="s">
        <v>242</v>
      </c>
    </row>
    <row r="65" spans="2:7" ht="20.25" thickTop="1">
      <c r="B65" s="117" t="s">
        <v>584</v>
      </c>
      <c r="C65" s="115" t="s">
        <v>243</v>
      </c>
      <c r="D65" s="114" t="s">
        <v>585</v>
      </c>
      <c r="E65" s="114" t="s">
        <v>241</v>
      </c>
      <c r="F65" s="264" t="s">
        <v>586</v>
      </c>
      <c r="G65" s="274">
        <f>(3.14*0.656*0.656)</f>
        <v>1.3512550400000003</v>
      </c>
    </row>
    <row r="66" spans="2:7" ht="19.5">
      <c r="B66" s="32" t="s">
        <v>587</v>
      </c>
      <c r="C66" s="266" t="s">
        <v>243</v>
      </c>
      <c r="D66" s="35" t="s">
        <v>588</v>
      </c>
      <c r="E66" s="35" t="s">
        <v>241</v>
      </c>
      <c r="F66" s="267" t="s">
        <v>589</v>
      </c>
      <c r="G66" s="275">
        <f>0.0065*1.28</f>
        <v>8.3199999999999993E-3</v>
      </c>
    </row>
    <row r="67" spans="2:7" ht="19.5">
      <c r="B67" s="32" t="s">
        <v>590</v>
      </c>
      <c r="C67" s="266" t="s">
        <v>243</v>
      </c>
      <c r="D67" s="35" t="s">
        <v>591</v>
      </c>
      <c r="E67" s="35" t="s">
        <v>241</v>
      </c>
      <c r="F67" s="267" t="s">
        <v>592</v>
      </c>
      <c r="G67" s="275">
        <f>2*3.14*0.65*1.56</f>
        <v>6.3679200000000016</v>
      </c>
    </row>
    <row r="68" spans="2:7" ht="19.5">
      <c r="B68" s="32" t="s">
        <v>593</v>
      </c>
      <c r="C68" s="266" t="s">
        <v>243</v>
      </c>
      <c r="D68" s="35" t="s">
        <v>594</v>
      </c>
      <c r="E68" s="35" t="s">
        <v>241</v>
      </c>
      <c r="F68" s="267" t="s">
        <v>595</v>
      </c>
      <c r="G68" s="275">
        <f>0.0765*3.14*1.494*4</f>
        <v>1.43549496</v>
      </c>
    </row>
    <row r="69" spans="2:7" ht="19.5">
      <c r="B69" s="32" t="s">
        <v>596</v>
      </c>
      <c r="C69" s="266" t="s">
        <v>243</v>
      </c>
      <c r="D69" s="35" t="s">
        <v>597</v>
      </c>
      <c r="E69" s="35" t="s">
        <v>241</v>
      </c>
      <c r="F69" s="267" t="s">
        <v>598</v>
      </c>
      <c r="G69" s="275">
        <f>0.0765*3.14*1.7*2</f>
        <v>0.81671400000000005</v>
      </c>
    </row>
    <row r="70" spans="2:7" ht="19.5">
      <c r="B70" s="32" t="s">
        <v>537</v>
      </c>
      <c r="C70" s="266" t="s">
        <v>243</v>
      </c>
      <c r="D70" s="35" t="s">
        <v>599</v>
      </c>
      <c r="E70" s="35" t="s">
        <v>241</v>
      </c>
      <c r="F70" s="267" t="s">
        <v>600</v>
      </c>
      <c r="G70" s="275">
        <f>(3.14*0.85*0.85)</f>
        <v>2.2686500000000001</v>
      </c>
    </row>
    <row r="71" spans="2:7" ht="19.5">
      <c r="B71" s="32" t="s">
        <v>250</v>
      </c>
      <c r="C71" s="266" t="s">
        <v>243</v>
      </c>
      <c r="D71" s="35" t="s">
        <v>601</v>
      </c>
      <c r="E71" s="35" t="s">
        <v>241</v>
      </c>
      <c r="F71" s="267" t="s">
        <v>602</v>
      </c>
      <c r="G71" s="275">
        <f>2*3.14*0.85*1.5</f>
        <v>8.0069999999999997</v>
      </c>
    </row>
    <row r="72" spans="2:7" ht="19.5">
      <c r="B72" s="408" t="s">
        <v>348</v>
      </c>
      <c r="C72" s="409"/>
      <c r="D72" s="410"/>
      <c r="E72" s="74" t="s">
        <v>241</v>
      </c>
      <c r="F72" s="270"/>
      <c r="G72" s="276">
        <f>SUM(G65:G71)</f>
        <v>20.255354000000004</v>
      </c>
    </row>
    <row r="73" spans="2:7" ht="19.5">
      <c r="B73" s="32" t="s">
        <v>250</v>
      </c>
      <c r="C73" s="266" t="s">
        <v>256</v>
      </c>
      <c r="D73" s="35" t="s">
        <v>601</v>
      </c>
      <c r="E73" s="35" t="s">
        <v>241</v>
      </c>
      <c r="F73" s="267" t="s">
        <v>602</v>
      </c>
      <c r="G73" s="275">
        <f>2*3.14*0.85*1.5</f>
        <v>8.0069999999999997</v>
      </c>
    </row>
    <row r="74" spans="2:7" ht="19.5">
      <c r="B74" s="32" t="s">
        <v>603</v>
      </c>
      <c r="C74" s="266" t="s">
        <v>256</v>
      </c>
      <c r="D74" s="35" t="s">
        <v>604</v>
      </c>
      <c r="E74" s="35" t="s">
        <v>241</v>
      </c>
      <c r="F74" s="267" t="s">
        <v>605</v>
      </c>
      <c r="G74" s="275">
        <f>(3.14*1.3*1.3-3.14*0.509*0.509)</f>
        <v>4.4930856600000011</v>
      </c>
    </row>
    <row r="75" spans="2:7" ht="19.5">
      <c r="B75" s="32" t="s">
        <v>606</v>
      </c>
      <c r="C75" s="266" t="s">
        <v>256</v>
      </c>
      <c r="D75" s="35" t="s">
        <v>607</v>
      </c>
      <c r="E75" s="35" t="s">
        <v>241</v>
      </c>
      <c r="F75" s="269" t="s">
        <v>608</v>
      </c>
      <c r="G75" s="277">
        <f>3.14*1.7*0.06</f>
        <v>0.32028000000000001</v>
      </c>
    </row>
    <row r="76" spans="2:7" ht="19.5">
      <c r="B76" s="32" t="s">
        <v>609</v>
      </c>
      <c r="C76" s="266" t="s">
        <v>256</v>
      </c>
      <c r="D76" s="35" t="s">
        <v>610</v>
      </c>
      <c r="E76" s="35" t="s">
        <v>241</v>
      </c>
      <c r="F76" s="267" t="s">
        <v>611</v>
      </c>
      <c r="G76" s="275">
        <f>(0.14*0.2-0.18*0.12/2)*8</f>
        <v>0.13760000000000006</v>
      </c>
    </row>
    <row r="77" spans="2:7" ht="19.5">
      <c r="B77" s="32" t="s">
        <v>260</v>
      </c>
      <c r="C77" s="266" t="s">
        <v>256</v>
      </c>
      <c r="D77" s="35" t="s">
        <v>612</v>
      </c>
      <c r="E77" s="35" t="s">
        <v>241</v>
      </c>
      <c r="F77" s="269"/>
      <c r="G77" s="275"/>
    </row>
    <row r="78" spans="2:7" ht="19.5">
      <c r="B78" s="32" t="s">
        <v>613</v>
      </c>
      <c r="C78" s="266" t="s">
        <v>256</v>
      </c>
      <c r="D78" s="35" t="s">
        <v>614</v>
      </c>
      <c r="E78" s="35" t="s">
        <v>241</v>
      </c>
      <c r="F78" s="267" t="s">
        <v>615</v>
      </c>
      <c r="G78" s="275">
        <f>(3.14*1.3*1.3-3.14*0.509*0.509)*2</f>
        <v>8.9861713200000022</v>
      </c>
    </row>
    <row r="79" spans="2:7" ht="19.5">
      <c r="B79" s="32" t="s">
        <v>616</v>
      </c>
      <c r="C79" s="266" t="s">
        <v>256</v>
      </c>
      <c r="D79" s="35" t="s">
        <v>617</v>
      </c>
      <c r="E79" s="35" t="s">
        <v>241</v>
      </c>
      <c r="F79" s="267" t="s">
        <v>618</v>
      </c>
      <c r="G79" s="275">
        <f>(3.14*0.2285*0.2285)</f>
        <v>0.16394646500000001</v>
      </c>
    </row>
    <row r="80" spans="2:7" ht="19.5">
      <c r="B80" s="32" t="s">
        <v>619</v>
      </c>
      <c r="C80" s="266" t="s">
        <v>256</v>
      </c>
      <c r="D80" s="35" t="s">
        <v>620</v>
      </c>
      <c r="E80" s="35" t="s">
        <v>241</v>
      </c>
      <c r="F80" s="267" t="s">
        <v>621</v>
      </c>
      <c r="G80" s="275">
        <f>(0.1*0.1/2)*16</f>
        <v>8.0000000000000016E-2</v>
      </c>
    </row>
    <row r="81" spans="2:7" ht="19.5">
      <c r="B81" s="32" t="s">
        <v>557</v>
      </c>
      <c r="C81" s="266" t="s">
        <v>262</v>
      </c>
      <c r="D81" s="35" t="s">
        <v>622</v>
      </c>
      <c r="E81" s="35" t="s">
        <v>241</v>
      </c>
      <c r="F81" s="267" t="s">
        <v>623</v>
      </c>
      <c r="G81" s="275">
        <f>(3.14*0.5*0.5)</f>
        <v>0.78500000000000003</v>
      </c>
    </row>
    <row r="82" spans="2:7" ht="19.5">
      <c r="B82" s="32" t="s">
        <v>624</v>
      </c>
      <c r="C82" s="266" t="s">
        <v>262</v>
      </c>
      <c r="D82" s="35" t="s">
        <v>625</v>
      </c>
      <c r="E82" s="35" t="s">
        <v>241</v>
      </c>
      <c r="F82" s="267" t="s">
        <v>626</v>
      </c>
      <c r="G82" s="275">
        <f>(3.14*0.457*1)</f>
        <v>1.4349800000000001</v>
      </c>
    </row>
    <row r="83" spans="2:7" ht="19.5">
      <c r="B83" s="32" t="s">
        <v>616</v>
      </c>
      <c r="C83" s="266" t="s">
        <v>262</v>
      </c>
      <c r="D83" s="35" t="s">
        <v>617</v>
      </c>
      <c r="E83" s="35" t="s">
        <v>241</v>
      </c>
      <c r="F83" s="267" t="s">
        <v>618</v>
      </c>
      <c r="G83" s="275">
        <f>(3.14*0.2285*0.2285)</f>
        <v>0.16394646500000001</v>
      </c>
    </row>
    <row r="84" spans="2:7" ht="19.5">
      <c r="B84" s="408" t="s">
        <v>343</v>
      </c>
      <c r="C84" s="409"/>
      <c r="D84" s="410"/>
      <c r="E84" s="74" t="s">
        <v>241</v>
      </c>
      <c r="F84" s="278"/>
      <c r="G84" s="279">
        <f>SUM(G73:G83)</f>
        <v>24.572009909999998</v>
      </c>
    </row>
    <row r="85" spans="2:7" ht="20.25" thickBot="1">
      <c r="B85" s="405" t="s">
        <v>128</v>
      </c>
      <c r="C85" s="406"/>
      <c r="D85" s="406"/>
      <c r="E85" s="406"/>
      <c r="F85" s="407"/>
      <c r="G85" s="273">
        <f>G84+G72</f>
        <v>44.827363910000003</v>
      </c>
    </row>
  </sheetData>
  <mergeCells count="6">
    <mergeCell ref="B61:F61"/>
    <mergeCell ref="B72:D72"/>
    <mergeCell ref="B84:D84"/>
    <mergeCell ref="B85:F85"/>
    <mergeCell ref="B39:D39"/>
    <mergeCell ref="B60:D60"/>
  </mergeCells>
  <phoneticPr fontId="1" type="noConversion"/>
  <pageMargins left="0.25" right="0.25" top="0.75" bottom="0.75" header="0.3" footer="0.3"/>
  <pageSetup paperSize="9" scale="64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33"/>
  <sheetViews>
    <sheetView view="pageBreakPreview" zoomScale="70" zoomScaleNormal="100" zoomScaleSheetLayoutView="70" workbookViewId="0">
      <selection activeCell="B28" sqref="B28:B29"/>
    </sheetView>
  </sheetViews>
  <sheetFormatPr defaultRowHeight="16.5"/>
  <cols>
    <col min="1" max="1" width="3.625" style="87" customWidth="1"/>
    <col min="2" max="2" width="13.75" style="87" customWidth="1"/>
    <col min="3" max="4" width="9" style="87"/>
    <col min="5" max="5" width="33.125" style="87" customWidth="1"/>
    <col min="6" max="6" width="20.625" style="87" customWidth="1"/>
    <col min="7" max="7" width="6.625" style="87" customWidth="1"/>
    <col min="8" max="8" width="9" style="87"/>
    <col min="9" max="10" width="12.625" style="87" customWidth="1"/>
    <col min="11" max="11" width="15.625" style="87" customWidth="1"/>
    <col min="12" max="12" width="3.625" style="87" customWidth="1"/>
    <col min="13" max="16384" width="9" style="87"/>
  </cols>
  <sheetData>
    <row r="1" spans="2:11" ht="19.5">
      <c r="B1" s="102" t="s">
        <v>331</v>
      </c>
    </row>
    <row r="2" spans="2:11" ht="25.5" customHeight="1">
      <c r="B2" s="97" t="s">
        <v>189</v>
      </c>
      <c r="C2" s="97"/>
      <c r="D2" s="97"/>
      <c r="E2" s="97"/>
      <c r="F2" s="97"/>
      <c r="G2" s="97"/>
      <c r="H2" s="97"/>
      <c r="I2" s="97"/>
      <c r="J2" s="97"/>
      <c r="K2" s="97"/>
    </row>
    <row r="3" spans="2:11">
      <c r="B3" s="96" t="s">
        <v>634</v>
      </c>
    </row>
    <row r="4" spans="2:11" ht="20.25" thickBot="1">
      <c r="B4" s="102" t="s">
        <v>491</v>
      </c>
      <c r="K4" s="98" t="s">
        <v>180</v>
      </c>
    </row>
    <row r="5" spans="2:11" ht="20.25" thickBot="1">
      <c r="B5" s="78" t="s">
        <v>161</v>
      </c>
      <c r="C5" s="77" t="s">
        <v>190</v>
      </c>
      <c r="D5" s="77" t="s">
        <v>191</v>
      </c>
      <c r="E5" s="77" t="s">
        <v>192</v>
      </c>
      <c r="F5" s="77" t="s">
        <v>193</v>
      </c>
      <c r="G5" s="77" t="s">
        <v>194</v>
      </c>
      <c r="H5" s="77" t="s">
        <v>195</v>
      </c>
      <c r="I5" s="77" t="s">
        <v>196</v>
      </c>
      <c r="J5" s="77" t="s">
        <v>197</v>
      </c>
      <c r="K5" s="76" t="s">
        <v>164</v>
      </c>
    </row>
    <row r="6" spans="2:11" ht="20.25" thickTop="1">
      <c r="B6" s="117" t="s">
        <v>198</v>
      </c>
      <c r="C6" s="114" t="s">
        <v>199</v>
      </c>
      <c r="D6" s="115">
        <v>1</v>
      </c>
      <c r="E6" s="114" t="s">
        <v>200</v>
      </c>
      <c r="F6" s="114" t="s">
        <v>492</v>
      </c>
      <c r="G6" s="114" t="s">
        <v>201</v>
      </c>
      <c r="H6" s="145">
        <v>8.1000000000000003E-2</v>
      </c>
      <c r="I6" s="146"/>
      <c r="J6" s="146"/>
      <c r="K6" s="260"/>
    </row>
    <row r="7" spans="2:11" ht="19.5">
      <c r="B7" s="31" t="s">
        <v>198</v>
      </c>
      <c r="C7" s="11" t="s">
        <v>202</v>
      </c>
      <c r="D7" s="116">
        <v>1</v>
      </c>
      <c r="E7" s="11" t="s">
        <v>203</v>
      </c>
      <c r="F7" s="11" t="s">
        <v>493</v>
      </c>
      <c r="G7" s="11" t="s">
        <v>201</v>
      </c>
      <c r="H7" s="10">
        <v>8.1000000000000003E-2</v>
      </c>
      <c r="I7" s="23"/>
      <c r="J7" s="23"/>
      <c r="K7" s="8"/>
    </row>
    <row r="8" spans="2:11" ht="19.5">
      <c r="B8" s="31" t="s">
        <v>204</v>
      </c>
      <c r="C8" s="11" t="s">
        <v>205</v>
      </c>
      <c r="D8" s="116">
        <v>1</v>
      </c>
      <c r="E8" s="11" t="s">
        <v>206</v>
      </c>
      <c r="F8" s="11" t="s">
        <v>494</v>
      </c>
      <c r="G8" s="11" t="s">
        <v>201</v>
      </c>
      <c r="H8" s="10">
        <f>ROUNDDOWN(0.081*'참조1-1. 도장면적 산출'!G60/'참조1-1. 도장면적 산출'!G61,4)</f>
        <v>5.2400000000000002E-2</v>
      </c>
      <c r="I8" s="23"/>
      <c r="J8" s="23"/>
      <c r="K8" s="8"/>
    </row>
    <row r="9" spans="2:11" ht="19.5">
      <c r="B9" s="31" t="s">
        <v>204</v>
      </c>
      <c r="C9" s="11" t="s">
        <v>205</v>
      </c>
      <c r="D9" s="116">
        <v>1</v>
      </c>
      <c r="E9" s="11" t="s">
        <v>233</v>
      </c>
      <c r="F9" s="11" t="s">
        <v>495</v>
      </c>
      <c r="G9" s="11" t="s">
        <v>201</v>
      </c>
      <c r="H9" s="10">
        <f>ROUNDDOWN(0.081*'참조1-1. 도장면적 산출'!G60/'참조1-1. 도장면적 산출'!G61,4)</f>
        <v>5.2400000000000002E-2</v>
      </c>
      <c r="I9" s="23"/>
      <c r="J9" s="23"/>
      <c r="K9" s="8"/>
    </row>
    <row r="10" spans="2:11" ht="19.5">
      <c r="B10" s="31" t="s">
        <v>207</v>
      </c>
      <c r="C10" s="11" t="s">
        <v>205</v>
      </c>
      <c r="D10" s="116">
        <v>2</v>
      </c>
      <c r="E10" s="11" t="s">
        <v>208</v>
      </c>
      <c r="F10" s="11" t="s">
        <v>496</v>
      </c>
      <c r="G10" s="11" t="s">
        <v>201</v>
      </c>
      <c r="H10" s="10">
        <f>ROUND(0.081-H9,4)</f>
        <v>2.86E-2</v>
      </c>
      <c r="I10" s="23"/>
      <c r="J10" s="23"/>
      <c r="K10" s="8"/>
    </row>
    <row r="11" spans="2:11" ht="19.5">
      <c r="B11" s="31"/>
      <c r="C11" s="11" t="s">
        <v>209</v>
      </c>
      <c r="D11" s="116"/>
      <c r="E11" s="11" t="s">
        <v>210</v>
      </c>
      <c r="F11" s="11" t="s">
        <v>211</v>
      </c>
      <c r="G11" s="11" t="s">
        <v>201</v>
      </c>
      <c r="H11" s="10">
        <v>1.2E-2</v>
      </c>
      <c r="I11" s="23"/>
      <c r="J11" s="261"/>
      <c r="K11" s="8"/>
    </row>
    <row r="12" spans="2:11" ht="19.5">
      <c r="B12" s="31"/>
      <c r="C12" s="11" t="s">
        <v>212</v>
      </c>
      <c r="D12" s="116"/>
      <c r="E12" s="11" t="s">
        <v>213</v>
      </c>
      <c r="F12" s="11" t="s">
        <v>497</v>
      </c>
      <c r="G12" s="11" t="s">
        <v>201</v>
      </c>
      <c r="H12" s="10">
        <v>0.08</v>
      </c>
      <c r="I12" s="23"/>
      <c r="J12" s="261"/>
      <c r="K12" s="8"/>
    </row>
    <row r="13" spans="2:11" ht="20.25" thickBot="1">
      <c r="B13" s="67"/>
      <c r="C13" s="147" t="s">
        <v>214</v>
      </c>
      <c r="D13" s="148"/>
      <c r="E13" s="147" t="s">
        <v>215</v>
      </c>
      <c r="F13" s="147" t="s">
        <v>637</v>
      </c>
      <c r="G13" s="147" t="s">
        <v>217</v>
      </c>
      <c r="H13" s="66">
        <v>0.15</v>
      </c>
      <c r="I13" s="149"/>
      <c r="J13" s="262"/>
      <c r="K13" s="263"/>
    </row>
    <row r="14" spans="2:11" ht="21" thickTop="1" thickBot="1">
      <c r="B14" s="390" t="s">
        <v>128</v>
      </c>
      <c r="C14" s="391"/>
      <c r="D14" s="391"/>
      <c r="E14" s="391"/>
      <c r="F14" s="391"/>
      <c r="G14" s="391"/>
      <c r="H14" s="391"/>
      <c r="I14" s="392"/>
      <c r="J14" s="150">
        <f>SUM(J6:J13)</f>
        <v>0</v>
      </c>
      <c r="K14" s="151"/>
    </row>
    <row r="15" spans="2:11" ht="19.5">
      <c r="B15" s="160"/>
      <c r="C15" s="160"/>
      <c r="D15" s="160"/>
      <c r="E15" s="160"/>
      <c r="F15" s="160"/>
      <c r="G15" s="160"/>
      <c r="H15" s="160"/>
      <c r="I15" s="160"/>
      <c r="J15" s="161"/>
      <c r="K15" s="162"/>
    </row>
    <row r="16" spans="2:11" ht="20.25" thickBot="1">
      <c r="B16" s="102" t="s">
        <v>498</v>
      </c>
      <c r="K16" s="98" t="s">
        <v>180</v>
      </c>
    </row>
    <row r="17" spans="2:11" ht="20.25" thickBot="1">
      <c r="B17" s="78" t="s">
        <v>161</v>
      </c>
      <c r="C17" s="77" t="s">
        <v>190</v>
      </c>
      <c r="D17" s="77" t="s">
        <v>191</v>
      </c>
      <c r="E17" s="77" t="s">
        <v>192</v>
      </c>
      <c r="F17" s="77" t="s">
        <v>193</v>
      </c>
      <c r="G17" s="77" t="s">
        <v>194</v>
      </c>
      <c r="H17" s="77" t="s">
        <v>195</v>
      </c>
      <c r="I17" s="77" t="s">
        <v>196</v>
      </c>
      <c r="J17" s="77" t="s">
        <v>197</v>
      </c>
      <c r="K17" s="76" t="s">
        <v>164</v>
      </c>
    </row>
    <row r="18" spans="2:11" ht="20.25" thickTop="1">
      <c r="B18" s="117" t="s">
        <v>198</v>
      </c>
      <c r="C18" s="114" t="s">
        <v>199</v>
      </c>
      <c r="D18" s="115">
        <v>1</v>
      </c>
      <c r="E18" s="114" t="s">
        <v>200</v>
      </c>
      <c r="F18" s="114" t="s">
        <v>492</v>
      </c>
      <c r="G18" s="114" t="s">
        <v>201</v>
      </c>
      <c r="H18" s="145"/>
      <c r="I18" s="146"/>
      <c r="J18" s="146"/>
      <c r="K18" s="260"/>
    </row>
    <row r="19" spans="2:11" ht="19.5">
      <c r="B19" s="31" t="s">
        <v>198</v>
      </c>
      <c r="C19" s="11" t="s">
        <v>202</v>
      </c>
      <c r="D19" s="116">
        <v>1</v>
      </c>
      <c r="E19" s="11" t="s">
        <v>203</v>
      </c>
      <c r="F19" s="11" t="s">
        <v>493</v>
      </c>
      <c r="G19" s="11" t="s">
        <v>201</v>
      </c>
      <c r="H19" s="10"/>
      <c r="I19" s="23"/>
      <c r="J19" s="23"/>
      <c r="K19" s="8"/>
    </row>
    <row r="20" spans="2:11" ht="19.5">
      <c r="B20" s="31" t="s">
        <v>204</v>
      </c>
      <c r="C20" s="11" t="s">
        <v>205</v>
      </c>
      <c r="D20" s="116">
        <v>1</v>
      </c>
      <c r="E20" s="11" t="s">
        <v>206</v>
      </c>
      <c r="F20" s="11" t="s">
        <v>494</v>
      </c>
      <c r="G20" s="11" t="s">
        <v>201</v>
      </c>
      <c r="H20" s="10"/>
      <c r="I20" s="23"/>
      <c r="J20" s="23"/>
      <c r="K20" s="8"/>
    </row>
    <row r="21" spans="2:11" ht="19.5">
      <c r="B21" s="31" t="s">
        <v>204</v>
      </c>
      <c r="C21" s="11" t="s">
        <v>205</v>
      </c>
      <c r="D21" s="116">
        <v>1</v>
      </c>
      <c r="E21" s="11" t="s">
        <v>233</v>
      </c>
      <c r="F21" s="11" t="s">
        <v>495</v>
      </c>
      <c r="G21" s="11" t="s">
        <v>201</v>
      </c>
      <c r="H21" s="10"/>
      <c r="I21" s="23"/>
      <c r="J21" s="23"/>
      <c r="K21" s="8"/>
    </row>
    <row r="22" spans="2:11" ht="19.5">
      <c r="B22" s="31" t="s">
        <v>207</v>
      </c>
      <c r="C22" s="11" t="s">
        <v>205</v>
      </c>
      <c r="D22" s="116">
        <v>2</v>
      </c>
      <c r="E22" s="11" t="s">
        <v>208</v>
      </c>
      <c r="F22" s="11" t="s">
        <v>496</v>
      </c>
      <c r="G22" s="11" t="s">
        <v>201</v>
      </c>
      <c r="H22" s="10"/>
      <c r="I22" s="23"/>
      <c r="J22" s="23"/>
      <c r="K22" s="8"/>
    </row>
    <row r="23" spans="2:11" ht="19.5">
      <c r="B23" s="31"/>
      <c r="C23" s="11" t="s">
        <v>209</v>
      </c>
      <c r="D23" s="116"/>
      <c r="E23" s="11" t="s">
        <v>210</v>
      </c>
      <c r="F23" s="11" t="s">
        <v>211</v>
      </c>
      <c r="G23" s="11" t="s">
        <v>201</v>
      </c>
      <c r="H23" s="10"/>
      <c r="I23" s="23"/>
      <c r="J23" s="261"/>
      <c r="K23" s="8"/>
    </row>
    <row r="24" spans="2:11" ht="19.5">
      <c r="B24" s="31"/>
      <c r="C24" s="11" t="s">
        <v>212</v>
      </c>
      <c r="D24" s="116"/>
      <c r="E24" s="11" t="s">
        <v>213</v>
      </c>
      <c r="F24" s="11" t="str">
        <f>F12</f>
        <v>노루씰 #6000 PUTTY</v>
      </c>
      <c r="G24" s="11" t="s">
        <v>201</v>
      </c>
      <c r="H24" s="10"/>
      <c r="I24" s="23"/>
      <c r="J24" s="261"/>
      <c r="K24" s="8"/>
    </row>
    <row r="25" spans="2:11" ht="20.25" thickBot="1">
      <c r="B25" s="67"/>
      <c r="C25" s="147" t="s">
        <v>214</v>
      </c>
      <c r="D25" s="148"/>
      <c r="E25" s="147" t="s">
        <v>215</v>
      </c>
      <c r="F25" s="147" t="s">
        <v>216</v>
      </c>
      <c r="G25" s="147" t="s">
        <v>217</v>
      </c>
      <c r="H25" s="66"/>
      <c r="I25" s="149"/>
      <c r="J25" s="262"/>
      <c r="K25" s="263"/>
    </row>
    <row r="26" spans="2:11" ht="21" thickTop="1" thickBot="1">
      <c r="B26" s="390" t="s">
        <v>128</v>
      </c>
      <c r="C26" s="391"/>
      <c r="D26" s="391"/>
      <c r="E26" s="391"/>
      <c r="F26" s="391"/>
      <c r="G26" s="391"/>
      <c r="H26" s="391"/>
      <c r="I26" s="392"/>
      <c r="J26" s="150">
        <f>SUM(J18:J25)</f>
        <v>0</v>
      </c>
      <c r="K26" s="151"/>
    </row>
    <row r="27" spans="2:11" ht="19.5">
      <c r="B27" s="197" t="s">
        <v>499</v>
      </c>
      <c r="C27" s="99"/>
      <c r="D27" s="99"/>
      <c r="E27" s="99"/>
      <c r="F27" s="99"/>
      <c r="G27" s="99"/>
      <c r="H27" s="99"/>
      <c r="I27" s="99"/>
      <c r="J27" s="100"/>
      <c r="K27" s="100"/>
    </row>
    <row r="28" spans="2:11" ht="19.5">
      <c r="B28" s="14" t="s">
        <v>337</v>
      </c>
    </row>
    <row r="29" spans="2:11" ht="19.5">
      <c r="B29" s="14" t="s">
        <v>344</v>
      </c>
    </row>
    <row r="30" spans="2:11" ht="19.5">
      <c r="B30" s="14" t="s">
        <v>338</v>
      </c>
    </row>
    <row r="31" spans="2:11" ht="19.5">
      <c r="B31" s="14" t="s">
        <v>339</v>
      </c>
    </row>
    <row r="32" spans="2:11" ht="19.5">
      <c r="B32" s="14" t="s">
        <v>340</v>
      </c>
    </row>
    <row r="33" spans="2:2" ht="19.5">
      <c r="B33" s="25"/>
    </row>
  </sheetData>
  <mergeCells count="2">
    <mergeCell ref="B14:I14"/>
    <mergeCell ref="B26:I26"/>
  </mergeCells>
  <phoneticPr fontId="1" type="noConversion"/>
  <pageMargins left="0.25" right="0.25" top="0.75" bottom="0.75" header="0.3" footer="0.3"/>
  <pageSetup paperSize="9" scale="61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5"/>
  <sheetViews>
    <sheetView view="pageBreakPreview" zoomScale="60" zoomScaleNormal="70" workbookViewId="0">
      <selection activeCell="I11" sqref="I11"/>
    </sheetView>
  </sheetViews>
  <sheetFormatPr defaultRowHeight="16.5"/>
  <cols>
    <col min="1" max="1" width="3.625" style="18" customWidth="1"/>
    <col min="2" max="2" width="38.5" style="18" customWidth="1"/>
    <col min="3" max="3" width="30.625" style="18" customWidth="1"/>
    <col min="4" max="4" width="10.625" style="18" customWidth="1"/>
    <col min="5" max="14" width="20.625" style="18" customWidth="1"/>
    <col min="15" max="15" width="3.625" style="18" customWidth="1"/>
    <col min="16" max="16384" width="9" style="18"/>
  </cols>
  <sheetData>
    <row r="1" spans="2:14">
      <c r="B1" s="87" t="s">
        <v>328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2:14" ht="30" customHeight="1">
      <c r="B2" s="411" t="s">
        <v>35</v>
      </c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</row>
    <row r="3" spans="2:14" ht="30" customHeight="1" thickBot="1">
      <c r="B3" s="19" t="s">
        <v>633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4" ht="30" customHeight="1">
      <c r="B4" s="412" t="s">
        <v>23</v>
      </c>
      <c r="C4" s="397" t="s">
        <v>16</v>
      </c>
      <c r="D4" s="397" t="s">
        <v>17</v>
      </c>
      <c r="E4" s="397" t="s">
        <v>18</v>
      </c>
      <c r="F4" s="395" t="s">
        <v>3</v>
      </c>
      <c r="G4" s="396"/>
      <c r="H4" s="395" t="s">
        <v>4</v>
      </c>
      <c r="I4" s="396"/>
      <c r="J4" s="395" t="s">
        <v>8</v>
      </c>
      <c r="K4" s="396"/>
      <c r="L4" s="395" t="s">
        <v>19</v>
      </c>
      <c r="M4" s="396"/>
      <c r="N4" s="393" t="s">
        <v>20</v>
      </c>
    </row>
    <row r="5" spans="2:14" ht="30" customHeight="1" thickBot="1">
      <c r="B5" s="413"/>
      <c r="C5" s="398"/>
      <c r="D5" s="398"/>
      <c r="E5" s="398"/>
      <c r="F5" s="252" t="s">
        <v>21</v>
      </c>
      <c r="G5" s="252" t="s">
        <v>22</v>
      </c>
      <c r="H5" s="252" t="s">
        <v>21</v>
      </c>
      <c r="I5" s="252" t="s">
        <v>22</v>
      </c>
      <c r="J5" s="252" t="s">
        <v>21</v>
      </c>
      <c r="K5" s="252" t="s">
        <v>22</v>
      </c>
      <c r="L5" s="252" t="s">
        <v>21</v>
      </c>
      <c r="M5" s="252" t="s">
        <v>22</v>
      </c>
      <c r="N5" s="394"/>
    </row>
    <row r="6" spans="2:14" ht="30" customHeight="1" thickTop="1">
      <c r="B6" s="120" t="s">
        <v>36</v>
      </c>
      <c r="C6" s="11"/>
      <c r="D6" s="11"/>
      <c r="E6" s="11"/>
      <c r="F6" s="23"/>
      <c r="G6" s="23"/>
      <c r="H6" s="23"/>
      <c r="I6" s="23"/>
      <c r="J6" s="23"/>
      <c r="K6" s="23"/>
      <c r="L6" s="23"/>
      <c r="M6" s="23"/>
      <c r="N6" s="24"/>
    </row>
    <row r="7" spans="2:14" ht="30" customHeight="1">
      <c r="B7" s="82" t="s">
        <v>37</v>
      </c>
      <c r="C7" s="11" t="s">
        <v>38</v>
      </c>
      <c r="D7" s="11" t="s">
        <v>39</v>
      </c>
      <c r="E7" s="11">
        <v>18</v>
      </c>
      <c r="F7" s="23"/>
      <c r="G7" s="23"/>
      <c r="H7" s="23"/>
      <c r="I7" s="23"/>
      <c r="J7" s="23"/>
      <c r="K7" s="23"/>
      <c r="L7" s="23"/>
      <c r="M7" s="23"/>
      <c r="N7" s="24" t="s">
        <v>332</v>
      </c>
    </row>
    <row r="8" spans="2:14" s="87" customFormat="1" ht="30" customHeight="1">
      <c r="B8" s="82" t="s">
        <v>453</v>
      </c>
      <c r="C8" s="11" t="s">
        <v>38</v>
      </c>
      <c r="D8" s="11" t="s">
        <v>39</v>
      </c>
      <c r="E8" s="11">
        <v>2</v>
      </c>
      <c r="F8" s="23"/>
      <c r="G8" s="23"/>
      <c r="H8" s="23"/>
      <c r="I8" s="23"/>
      <c r="J8" s="23"/>
      <c r="K8" s="23"/>
      <c r="L8" s="23"/>
      <c r="M8" s="23"/>
      <c r="N8" s="24" t="s">
        <v>327</v>
      </c>
    </row>
    <row r="9" spans="2:14" ht="30" customHeight="1">
      <c r="B9" s="82" t="s">
        <v>40</v>
      </c>
      <c r="C9" s="11" t="s">
        <v>454</v>
      </c>
      <c r="D9" s="11" t="s">
        <v>58</v>
      </c>
      <c r="E9" s="179">
        <f>'참조3. 별표'!$E$6</f>
        <v>7.1400000000000006</v>
      </c>
      <c r="F9" s="23"/>
      <c r="G9" s="23"/>
      <c r="H9" s="23"/>
      <c r="I9" s="23"/>
      <c r="J9" s="23"/>
      <c r="K9" s="23"/>
      <c r="L9" s="23"/>
      <c r="M9" s="23"/>
      <c r="N9" s="24" t="s">
        <v>333</v>
      </c>
    </row>
    <row r="10" spans="2:14" ht="30" customHeight="1">
      <c r="B10" s="256" t="s">
        <v>7</v>
      </c>
      <c r="C10" s="247"/>
      <c r="D10" s="247"/>
      <c r="E10" s="247"/>
      <c r="F10" s="121"/>
      <c r="G10" s="121"/>
      <c r="H10" s="121"/>
      <c r="I10" s="121"/>
      <c r="J10" s="121"/>
      <c r="K10" s="121"/>
      <c r="L10" s="121"/>
      <c r="M10" s="121"/>
      <c r="N10" s="122"/>
    </row>
    <row r="11" spans="2:14" ht="30" customHeight="1">
      <c r="B11" s="5"/>
      <c r="C11" s="11"/>
      <c r="D11" s="11"/>
      <c r="E11" s="11"/>
      <c r="F11" s="23"/>
      <c r="G11" s="23"/>
      <c r="H11" s="23"/>
      <c r="I11" s="23"/>
      <c r="J11" s="23"/>
      <c r="K11" s="23"/>
      <c r="L11" s="23"/>
      <c r="M11" s="23"/>
      <c r="N11" s="24"/>
    </row>
    <row r="12" spans="2:14" ht="30" customHeight="1">
      <c r="B12" s="120" t="s">
        <v>41</v>
      </c>
      <c r="C12" s="11"/>
      <c r="D12" s="11"/>
      <c r="E12" s="11"/>
      <c r="F12" s="23"/>
      <c r="G12" s="23"/>
      <c r="H12" s="23"/>
      <c r="I12" s="23"/>
      <c r="J12" s="23"/>
      <c r="K12" s="23"/>
      <c r="L12" s="23"/>
      <c r="M12" s="23"/>
      <c r="N12" s="24"/>
    </row>
    <row r="13" spans="2:14" ht="30" customHeight="1">
      <c r="B13" s="82" t="s">
        <v>42</v>
      </c>
      <c r="C13" s="11" t="s">
        <v>38</v>
      </c>
      <c r="D13" s="11" t="s">
        <v>39</v>
      </c>
      <c r="E13" s="11">
        <v>18</v>
      </c>
      <c r="F13" s="23"/>
      <c r="G13" s="23"/>
      <c r="H13" s="23"/>
      <c r="I13" s="23"/>
      <c r="J13" s="23"/>
      <c r="K13" s="23"/>
      <c r="L13" s="23"/>
      <c r="M13" s="23"/>
      <c r="N13" s="180" t="s">
        <v>327</v>
      </c>
    </row>
    <row r="14" spans="2:14" s="87" customFormat="1" ht="30" customHeight="1">
      <c r="B14" s="82" t="s">
        <v>455</v>
      </c>
      <c r="C14" s="11" t="s">
        <v>38</v>
      </c>
      <c r="D14" s="11" t="s">
        <v>39</v>
      </c>
      <c r="E14" s="11">
        <v>2</v>
      </c>
      <c r="F14" s="23"/>
      <c r="G14" s="23"/>
      <c r="H14" s="23"/>
      <c r="I14" s="23"/>
      <c r="J14" s="23"/>
      <c r="K14" s="23"/>
      <c r="L14" s="23"/>
      <c r="M14" s="23"/>
      <c r="N14" s="24" t="s">
        <v>327</v>
      </c>
    </row>
    <row r="15" spans="2:14" ht="30" customHeight="1">
      <c r="B15" s="82" t="s">
        <v>56</v>
      </c>
      <c r="C15" s="11" t="s">
        <v>349</v>
      </c>
      <c r="D15" s="11" t="s">
        <v>43</v>
      </c>
      <c r="E15" s="11">
        <v>18</v>
      </c>
      <c r="F15" s="23"/>
      <c r="G15" s="23"/>
      <c r="H15" s="23"/>
      <c r="I15" s="23"/>
      <c r="J15" s="23"/>
      <c r="K15" s="23"/>
      <c r="L15" s="23"/>
      <c r="M15" s="23"/>
      <c r="N15" s="24" t="s">
        <v>471</v>
      </c>
    </row>
    <row r="16" spans="2:14" s="87" customFormat="1" ht="30" customHeight="1">
      <c r="B16" s="82" t="s">
        <v>56</v>
      </c>
      <c r="C16" s="11" t="s">
        <v>456</v>
      </c>
      <c r="D16" s="11" t="s">
        <v>43</v>
      </c>
      <c r="E16" s="11">
        <v>2</v>
      </c>
      <c r="F16" s="23"/>
      <c r="G16" s="23"/>
      <c r="H16" s="23"/>
      <c r="I16" s="23"/>
      <c r="J16" s="23"/>
      <c r="K16" s="23"/>
      <c r="L16" s="23"/>
      <c r="M16" s="23"/>
      <c r="N16" s="24" t="s">
        <v>457</v>
      </c>
    </row>
    <row r="17" spans="2:14" ht="30" customHeight="1">
      <c r="B17" s="82" t="s">
        <v>57</v>
      </c>
      <c r="C17" s="11" t="s">
        <v>390</v>
      </c>
      <c r="D17" s="11" t="s">
        <v>479</v>
      </c>
      <c r="E17" s="11">
        <v>18</v>
      </c>
      <c r="F17" s="23"/>
      <c r="G17" s="23"/>
      <c r="H17" s="23"/>
      <c r="I17" s="23"/>
      <c r="J17" s="23"/>
      <c r="K17" s="23"/>
      <c r="L17" s="23"/>
      <c r="M17" s="23"/>
      <c r="N17" s="24" t="s">
        <v>480</v>
      </c>
    </row>
    <row r="18" spans="2:14" s="87" customFormat="1" ht="30" customHeight="1">
      <c r="B18" s="82" t="s">
        <v>472</v>
      </c>
      <c r="C18" s="11" t="s">
        <v>334</v>
      </c>
      <c r="D18" s="11" t="s">
        <v>43</v>
      </c>
      <c r="E18" s="11">
        <v>2</v>
      </c>
      <c r="F18" s="23"/>
      <c r="G18" s="23"/>
      <c r="H18" s="23"/>
      <c r="I18" s="23"/>
      <c r="J18" s="23"/>
      <c r="K18" s="23"/>
      <c r="L18" s="23"/>
      <c r="M18" s="23"/>
      <c r="N18" s="24" t="s">
        <v>473</v>
      </c>
    </row>
    <row r="19" spans="2:14" ht="30" customHeight="1">
      <c r="B19" s="82" t="s">
        <v>482</v>
      </c>
      <c r="C19" s="11" t="s">
        <v>481</v>
      </c>
      <c r="D19" s="11" t="s">
        <v>39</v>
      </c>
      <c r="E19" s="11">
        <v>20</v>
      </c>
      <c r="F19" s="23"/>
      <c r="G19" s="23"/>
      <c r="H19" s="23"/>
      <c r="I19" s="23"/>
      <c r="J19" s="23"/>
      <c r="K19" s="23"/>
      <c r="L19" s="23"/>
      <c r="M19" s="23"/>
      <c r="N19" s="24" t="s">
        <v>474</v>
      </c>
    </row>
    <row r="20" spans="2:14" ht="30" customHeight="1">
      <c r="B20" s="82" t="s">
        <v>44</v>
      </c>
      <c r="C20" s="11" t="s">
        <v>45</v>
      </c>
      <c r="D20" s="11" t="s">
        <v>58</v>
      </c>
      <c r="E20" s="11">
        <f>'참조3. 별표'!$D$20*8</f>
        <v>40</v>
      </c>
      <c r="F20" s="23"/>
      <c r="G20" s="23"/>
      <c r="H20" s="23"/>
      <c r="I20" s="23"/>
      <c r="J20" s="23"/>
      <c r="K20" s="23"/>
      <c r="L20" s="23"/>
      <c r="M20" s="23"/>
      <c r="N20" s="180" t="s">
        <v>358</v>
      </c>
    </row>
    <row r="21" spans="2:14" ht="30" customHeight="1">
      <c r="B21" s="82" t="s">
        <v>46</v>
      </c>
      <c r="C21" s="11" t="s">
        <v>47</v>
      </c>
      <c r="D21" s="11" t="s">
        <v>58</v>
      </c>
      <c r="E21" s="11">
        <f>$E$20</f>
        <v>40</v>
      </c>
      <c r="F21" s="23"/>
      <c r="G21" s="23"/>
      <c r="H21" s="23"/>
      <c r="I21" s="23"/>
      <c r="J21" s="23"/>
      <c r="K21" s="23"/>
      <c r="L21" s="23"/>
      <c r="M21" s="23"/>
      <c r="N21" s="180" t="s">
        <v>358</v>
      </c>
    </row>
    <row r="22" spans="2:14" ht="30" customHeight="1">
      <c r="B22" s="82" t="s">
        <v>48</v>
      </c>
      <c r="C22" s="11" t="s">
        <v>49</v>
      </c>
      <c r="D22" s="11" t="s">
        <v>58</v>
      </c>
      <c r="E22" s="11">
        <f>$E$21</f>
        <v>40</v>
      </c>
      <c r="F22" s="23"/>
      <c r="G22" s="23"/>
      <c r="H22" s="23"/>
      <c r="I22" s="23"/>
      <c r="J22" s="23"/>
      <c r="K22" s="23"/>
      <c r="L22" s="23"/>
      <c r="M22" s="23"/>
      <c r="N22" s="180" t="s">
        <v>359</v>
      </c>
    </row>
    <row r="23" spans="2:14" ht="30" customHeight="1">
      <c r="B23" s="82" t="s">
        <v>50</v>
      </c>
      <c r="C23" s="11" t="s">
        <v>51</v>
      </c>
      <c r="D23" s="11" t="s">
        <v>58</v>
      </c>
      <c r="E23" s="11">
        <f>$E$22</f>
        <v>40</v>
      </c>
      <c r="F23" s="23"/>
      <c r="G23" s="23"/>
      <c r="H23" s="23"/>
      <c r="I23" s="23"/>
      <c r="J23" s="23"/>
      <c r="K23" s="23"/>
      <c r="L23" s="23"/>
      <c r="M23" s="23"/>
      <c r="N23" s="24" t="s">
        <v>358</v>
      </c>
    </row>
    <row r="24" spans="2:14" ht="30" customHeight="1">
      <c r="B24" s="82" t="s">
        <v>52</v>
      </c>
      <c r="C24" s="11" t="s">
        <v>53</v>
      </c>
      <c r="D24" s="11" t="s">
        <v>58</v>
      </c>
      <c r="E24" s="11">
        <f>$E$23</f>
        <v>40</v>
      </c>
      <c r="F24" s="23"/>
      <c r="G24" s="23"/>
      <c r="H24" s="23"/>
      <c r="I24" s="23"/>
      <c r="J24" s="23"/>
      <c r="K24" s="23"/>
      <c r="L24" s="23"/>
      <c r="M24" s="23"/>
      <c r="N24" s="24" t="s">
        <v>333</v>
      </c>
    </row>
    <row r="25" spans="2:14" ht="30" customHeight="1">
      <c r="B25" s="82" t="s">
        <v>54</v>
      </c>
      <c r="C25" s="11" t="s">
        <v>55</v>
      </c>
      <c r="D25" s="11" t="s">
        <v>58</v>
      </c>
      <c r="E25" s="11">
        <f>$E$24</f>
        <v>40</v>
      </c>
      <c r="F25" s="23"/>
      <c r="G25" s="23"/>
      <c r="H25" s="23"/>
      <c r="I25" s="23"/>
      <c r="J25" s="23"/>
      <c r="K25" s="23"/>
      <c r="L25" s="23"/>
      <c r="M25" s="23"/>
      <c r="N25" s="24" t="s">
        <v>358</v>
      </c>
    </row>
    <row r="26" spans="2:14" ht="30" customHeight="1">
      <c r="B26" s="256" t="s">
        <v>7</v>
      </c>
      <c r="C26" s="247"/>
      <c r="D26" s="247"/>
      <c r="E26" s="247"/>
      <c r="F26" s="121"/>
      <c r="G26" s="121"/>
      <c r="H26" s="121"/>
      <c r="I26" s="121"/>
      <c r="J26" s="121"/>
      <c r="K26" s="121"/>
      <c r="L26" s="121"/>
      <c r="M26" s="121"/>
      <c r="N26" s="122"/>
    </row>
    <row r="27" spans="2:14" ht="30" customHeight="1">
      <c r="B27" s="5"/>
      <c r="C27" s="11"/>
      <c r="D27" s="11"/>
      <c r="E27" s="11"/>
      <c r="F27" s="23"/>
      <c r="G27" s="23"/>
      <c r="H27" s="23"/>
      <c r="I27" s="23"/>
      <c r="J27" s="23"/>
      <c r="K27" s="23"/>
      <c r="L27" s="23"/>
      <c r="M27" s="23"/>
      <c r="N27" s="24"/>
    </row>
    <row r="28" spans="2:14" ht="30" customHeight="1">
      <c r="B28" s="120" t="s">
        <v>385</v>
      </c>
      <c r="C28" s="11"/>
      <c r="D28" s="11"/>
      <c r="E28" s="11"/>
      <c r="F28" s="23"/>
      <c r="G28" s="23"/>
      <c r="H28" s="23"/>
      <c r="I28" s="23"/>
      <c r="J28" s="23"/>
      <c r="K28" s="23"/>
      <c r="L28" s="23"/>
      <c r="M28" s="23"/>
      <c r="N28" s="24"/>
    </row>
    <row r="29" spans="2:14" ht="30" customHeight="1">
      <c r="B29" s="82" t="s">
        <v>42</v>
      </c>
      <c r="C29" s="11" t="s">
        <v>38</v>
      </c>
      <c r="D29" s="11" t="s">
        <v>39</v>
      </c>
      <c r="E29" s="11">
        <v>1</v>
      </c>
      <c r="F29" s="23"/>
      <c r="G29" s="23"/>
      <c r="H29" s="23"/>
      <c r="I29" s="23"/>
      <c r="J29" s="23"/>
      <c r="K29" s="23"/>
      <c r="L29" s="23"/>
      <c r="M29" s="23"/>
      <c r="N29" s="24" t="s">
        <v>332</v>
      </c>
    </row>
    <row r="30" spans="2:14" ht="30" customHeight="1">
      <c r="B30" s="82" t="s">
        <v>44</v>
      </c>
      <c r="C30" s="11" t="s">
        <v>45</v>
      </c>
      <c r="D30" s="11" t="s">
        <v>58</v>
      </c>
      <c r="E30" s="11">
        <f>'참조3. 별표'!$J$29</f>
        <v>4</v>
      </c>
      <c r="F30" s="23"/>
      <c r="G30" s="23"/>
      <c r="H30" s="23"/>
      <c r="I30" s="23"/>
      <c r="J30" s="23"/>
      <c r="K30" s="23"/>
      <c r="L30" s="23"/>
      <c r="M30" s="23"/>
      <c r="N30" s="24" t="s">
        <v>333</v>
      </c>
    </row>
    <row r="31" spans="2:14" ht="30" customHeight="1">
      <c r="B31" s="82" t="s">
        <v>46</v>
      </c>
      <c r="C31" s="11" t="s">
        <v>47</v>
      </c>
      <c r="D31" s="11" t="s">
        <v>58</v>
      </c>
      <c r="E31" s="11">
        <f>$E$30</f>
        <v>4</v>
      </c>
      <c r="F31" s="23"/>
      <c r="G31" s="23"/>
      <c r="H31" s="23"/>
      <c r="I31" s="23"/>
      <c r="J31" s="23"/>
      <c r="K31" s="23"/>
      <c r="L31" s="23"/>
      <c r="M31" s="23"/>
      <c r="N31" s="24" t="s">
        <v>333</v>
      </c>
    </row>
    <row r="32" spans="2:14" ht="30" customHeight="1">
      <c r="B32" s="82" t="s">
        <v>48</v>
      </c>
      <c r="C32" s="11" t="s">
        <v>49</v>
      </c>
      <c r="D32" s="11" t="s">
        <v>58</v>
      </c>
      <c r="E32" s="11">
        <f>$E$31</f>
        <v>4</v>
      </c>
      <c r="F32" s="23"/>
      <c r="G32" s="23"/>
      <c r="H32" s="23"/>
      <c r="I32" s="23"/>
      <c r="J32" s="23"/>
      <c r="K32" s="23"/>
      <c r="L32" s="23"/>
      <c r="M32" s="23"/>
      <c r="N32" s="24" t="s">
        <v>333</v>
      </c>
    </row>
    <row r="33" spans="2:14" ht="30" customHeight="1">
      <c r="B33" s="82" t="s">
        <v>50</v>
      </c>
      <c r="C33" s="11" t="s">
        <v>51</v>
      </c>
      <c r="D33" s="11" t="s">
        <v>58</v>
      </c>
      <c r="E33" s="11">
        <f>$E$32</f>
        <v>4</v>
      </c>
      <c r="F33" s="23"/>
      <c r="G33" s="23"/>
      <c r="H33" s="23"/>
      <c r="I33" s="23"/>
      <c r="J33" s="23"/>
      <c r="K33" s="23"/>
      <c r="L33" s="23"/>
      <c r="M33" s="23"/>
      <c r="N33" s="24" t="s">
        <v>333</v>
      </c>
    </row>
    <row r="34" spans="2:14" ht="30" customHeight="1">
      <c r="B34" s="82" t="s">
        <v>52</v>
      </c>
      <c r="C34" s="11" t="s">
        <v>53</v>
      </c>
      <c r="D34" s="11" t="s">
        <v>58</v>
      </c>
      <c r="E34" s="11">
        <f>$E$33</f>
        <v>4</v>
      </c>
      <c r="F34" s="23"/>
      <c r="G34" s="23"/>
      <c r="H34" s="23"/>
      <c r="I34" s="23"/>
      <c r="J34" s="23"/>
      <c r="K34" s="23"/>
      <c r="L34" s="23"/>
      <c r="M34" s="23"/>
      <c r="N34" s="24" t="s">
        <v>333</v>
      </c>
    </row>
    <row r="35" spans="2:14" ht="30" customHeight="1">
      <c r="B35" s="82" t="s">
        <v>54</v>
      </c>
      <c r="C35" s="11" t="s">
        <v>55</v>
      </c>
      <c r="D35" s="11" t="s">
        <v>58</v>
      </c>
      <c r="E35" s="11">
        <f>$E$34</f>
        <v>4</v>
      </c>
      <c r="F35" s="23"/>
      <c r="G35" s="23"/>
      <c r="H35" s="23"/>
      <c r="I35" s="23"/>
      <c r="J35" s="23"/>
      <c r="K35" s="23"/>
      <c r="L35" s="23"/>
      <c r="M35" s="23"/>
      <c r="N35" s="24" t="s">
        <v>333</v>
      </c>
    </row>
    <row r="36" spans="2:14" ht="30" customHeight="1">
      <c r="B36" s="256" t="s">
        <v>7</v>
      </c>
      <c r="C36" s="247"/>
      <c r="D36" s="247"/>
      <c r="E36" s="247"/>
      <c r="F36" s="121"/>
      <c r="G36" s="121"/>
      <c r="H36" s="121"/>
      <c r="I36" s="121"/>
      <c r="J36" s="121"/>
      <c r="K36" s="121"/>
      <c r="L36" s="121"/>
      <c r="M36" s="121"/>
      <c r="N36" s="122"/>
    </row>
    <row r="37" spans="2:14" ht="30" customHeight="1">
      <c r="B37" s="5"/>
      <c r="C37" s="11"/>
      <c r="D37" s="11"/>
      <c r="E37" s="11"/>
      <c r="F37" s="23"/>
      <c r="G37" s="23"/>
      <c r="H37" s="23"/>
      <c r="I37" s="23"/>
      <c r="J37" s="23"/>
      <c r="K37" s="23"/>
      <c r="L37" s="23"/>
      <c r="M37" s="23"/>
      <c r="N37" s="24"/>
    </row>
    <row r="38" spans="2:14" s="87" customFormat="1" ht="30" customHeight="1">
      <c r="B38" s="120" t="s">
        <v>475</v>
      </c>
      <c r="C38" s="11"/>
      <c r="D38" s="11"/>
      <c r="E38" s="11"/>
      <c r="F38" s="23"/>
      <c r="G38" s="23"/>
      <c r="H38" s="23"/>
      <c r="I38" s="23"/>
      <c r="J38" s="23"/>
      <c r="K38" s="23"/>
      <c r="L38" s="23"/>
      <c r="M38" s="23"/>
      <c r="N38" s="24"/>
    </row>
    <row r="39" spans="2:14" s="87" customFormat="1" ht="30" customHeight="1">
      <c r="B39" s="82" t="s">
        <v>483</v>
      </c>
      <c r="C39" s="11" t="s">
        <v>38</v>
      </c>
      <c r="D39" s="11" t="s">
        <v>39</v>
      </c>
      <c r="E39" s="11">
        <v>1</v>
      </c>
      <c r="F39" s="23"/>
      <c r="G39" s="23"/>
      <c r="H39" s="23"/>
      <c r="I39" s="23"/>
      <c r="J39" s="23"/>
      <c r="K39" s="23"/>
      <c r="L39" s="23"/>
      <c r="M39" s="23"/>
      <c r="N39" s="24" t="s">
        <v>327</v>
      </c>
    </row>
    <row r="40" spans="2:14" s="87" customFormat="1" ht="30" customHeight="1">
      <c r="B40" s="82" t="s">
        <v>44</v>
      </c>
      <c r="C40" s="11" t="s">
        <v>45</v>
      </c>
      <c r="D40" s="11" t="s">
        <v>58</v>
      </c>
      <c r="E40" s="11">
        <f>'참조3. 별표'!$J$29</f>
        <v>4</v>
      </c>
      <c r="F40" s="23"/>
      <c r="G40" s="23"/>
      <c r="H40" s="23"/>
      <c r="I40" s="23"/>
      <c r="J40" s="23"/>
      <c r="K40" s="23"/>
      <c r="L40" s="23"/>
      <c r="M40" s="23"/>
      <c r="N40" s="24" t="s">
        <v>325</v>
      </c>
    </row>
    <row r="41" spans="2:14" s="87" customFormat="1" ht="30" customHeight="1">
      <c r="B41" s="82" t="s">
        <v>46</v>
      </c>
      <c r="C41" s="11" t="s">
        <v>47</v>
      </c>
      <c r="D41" s="11" t="s">
        <v>58</v>
      </c>
      <c r="E41" s="11">
        <f>$E$30</f>
        <v>4</v>
      </c>
      <c r="F41" s="23"/>
      <c r="G41" s="23"/>
      <c r="H41" s="23"/>
      <c r="I41" s="23"/>
      <c r="J41" s="23"/>
      <c r="K41" s="23"/>
      <c r="L41" s="23"/>
      <c r="M41" s="23"/>
      <c r="N41" s="24" t="s">
        <v>325</v>
      </c>
    </row>
    <row r="42" spans="2:14" s="87" customFormat="1" ht="30" customHeight="1">
      <c r="B42" s="82" t="s">
        <v>48</v>
      </c>
      <c r="C42" s="11" t="s">
        <v>49</v>
      </c>
      <c r="D42" s="11" t="s">
        <v>58</v>
      </c>
      <c r="E42" s="11">
        <f>$E$31</f>
        <v>4</v>
      </c>
      <c r="F42" s="23"/>
      <c r="G42" s="23"/>
      <c r="H42" s="23"/>
      <c r="I42" s="23"/>
      <c r="J42" s="23"/>
      <c r="K42" s="23"/>
      <c r="L42" s="23"/>
      <c r="M42" s="23"/>
      <c r="N42" s="24" t="s">
        <v>325</v>
      </c>
    </row>
    <row r="43" spans="2:14" s="87" customFormat="1" ht="30" customHeight="1">
      <c r="B43" s="82" t="s">
        <v>50</v>
      </c>
      <c r="C43" s="11" t="s">
        <v>51</v>
      </c>
      <c r="D43" s="11" t="s">
        <v>58</v>
      </c>
      <c r="E43" s="11">
        <f>$E$32</f>
        <v>4</v>
      </c>
      <c r="F43" s="23"/>
      <c r="G43" s="23"/>
      <c r="H43" s="23"/>
      <c r="I43" s="23"/>
      <c r="J43" s="23"/>
      <c r="K43" s="23"/>
      <c r="L43" s="23"/>
      <c r="M43" s="23"/>
      <c r="N43" s="24" t="s">
        <v>325</v>
      </c>
    </row>
    <row r="44" spans="2:14" s="87" customFormat="1" ht="30" customHeight="1">
      <c r="B44" s="82" t="s">
        <v>52</v>
      </c>
      <c r="C44" s="11" t="s">
        <v>53</v>
      </c>
      <c r="D44" s="11" t="s">
        <v>58</v>
      </c>
      <c r="E44" s="11">
        <f>$E$33</f>
        <v>4</v>
      </c>
      <c r="F44" s="23"/>
      <c r="G44" s="23"/>
      <c r="H44" s="23"/>
      <c r="I44" s="23"/>
      <c r="J44" s="23"/>
      <c r="K44" s="23"/>
      <c r="L44" s="23"/>
      <c r="M44" s="23"/>
      <c r="N44" s="24" t="s">
        <v>325</v>
      </c>
    </row>
    <row r="45" spans="2:14" s="87" customFormat="1" ht="30" customHeight="1">
      <c r="B45" s="82" t="s">
        <v>54</v>
      </c>
      <c r="C45" s="11" t="s">
        <v>55</v>
      </c>
      <c r="D45" s="11" t="s">
        <v>58</v>
      </c>
      <c r="E45" s="11">
        <f>$E$34</f>
        <v>4</v>
      </c>
      <c r="F45" s="23"/>
      <c r="G45" s="23"/>
      <c r="H45" s="23"/>
      <c r="I45" s="23"/>
      <c r="J45" s="23"/>
      <c r="K45" s="23"/>
      <c r="L45" s="23"/>
      <c r="M45" s="23"/>
      <c r="N45" s="24" t="s">
        <v>325</v>
      </c>
    </row>
    <row r="46" spans="2:14" s="87" customFormat="1" ht="30" customHeight="1">
      <c r="B46" s="256" t="s">
        <v>7</v>
      </c>
      <c r="C46" s="247"/>
      <c r="D46" s="247"/>
      <c r="E46" s="247"/>
      <c r="F46" s="121"/>
      <c r="G46" s="121"/>
      <c r="H46" s="121"/>
      <c r="I46" s="121"/>
      <c r="J46" s="121"/>
      <c r="K46" s="121"/>
      <c r="L46" s="121"/>
      <c r="M46" s="121"/>
      <c r="N46" s="122"/>
    </row>
    <row r="47" spans="2:14" s="87" customFormat="1" ht="30" customHeight="1">
      <c r="B47" s="5"/>
      <c r="C47" s="11"/>
      <c r="D47" s="11"/>
      <c r="E47" s="11"/>
      <c r="F47" s="23"/>
      <c r="G47" s="23"/>
      <c r="H47" s="23"/>
      <c r="I47" s="23"/>
      <c r="J47" s="23"/>
      <c r="K47" s="23"/>
      <c r="L47" s="23"/>
      <c r="M47" s="23"/>
      <c r="N47" s="24"/>
    </row>
    <row r="48" spans="2:14" ht="30" customHeight="1">
      <c r="B48" s="120" t="s">
        <v>476</v>
      </c>
      <c r="C48" s="11"/>
      <c r="D48" s="11"/>
      <c r="E48" s="11"/>
      <c r="F48" s="23"/>
      <c r="G48" s="23"/>
      <c r="H48" s="23"/>
      <c r="I48" s="23"/>
      <c r="J48" s="23"/>
      <c r="K48" s="23"/>
      <c r="L48" s="23"/>
      <c r="M48" s="23"/>
      <c r="N48" s="24"/>
    </row>
    <row r="49" spans="2:14" ht="30" customHeight="1">
      <c r="B49" s="82" t="s">
        <v>37</v>
      </c>
      <c r="C49" s="11" t="s">
        <v>38</v>
      </c>
      <c r="D49" s="11" t="s">
        <v>39</v>
      </c>
      <c r="E49" s="11">
        <v>18</v>
      </c>
      <c r="F49" s="23"/>
      <c r="G49" s="23"/>
      <c r="H49" s="23"/>
      <c r="I49" s="23"/>
      <c r="J49" s="23"/>
      <c r="K49" s="23"/>
      <c r="L49" s="23"/>
      <c r="M49" s="23"/>
      <c r="N49" s="24" t="s">
        <v>332</v>
      </c>
    </row>
    <row r="50" spans="2:14" s="87" customFormat="1" ht="30" customHeight="1">
      <c r="B50" s="82" t="s">
        <v>453</v>
      </c>
      <c r="C50" s="11" t="s">
        <v>38</v>
      </c>
      <c r="D50" s="11" t="s">
        <v>39</v>
      </c>
      <c r="E50" s="11">
        <v>2</v>
      </c>
      <c r="F50" s="23"/>
      <c r="G50" s="23"/>
      <c r="H50" s="23"/>
      <c r="I50" s="23"/>
      <c r="J50" s="23"/>
      <c r="K50" s="23"/>
      <c r="L50" s="23"/>
      <c r="M50" s="23"/>
      <c r="N50" s="24" t="s">
        <v>327</v>
      </c>
    </row>
    <row r="51" spans="2:14" ht="30" customHeight="1">
      <c r="B51" s="82" t="s">
        <v>40</v>
      </c>
      <c r="C51" s="11" t="s">
        <v>454</v>
      </c>
      <c r="D51" s="11" t="s">
        <v>58</v>
      </c>
      <c r="E51" s="179">
        <f>'참조3. 별표'!$E$6</f>
        <v>7.1400000000000006</v>
      </c>
      <c r="F51" s="23"/>
      <c r="G51" s="23"/>
      <c r="H51" s="23"/>
      <c r="I51" s="23"/>
      <c r="J51" s="23"/>
      <c r="K51" s="23"/>
      <c r="L51" s="23"/>
      <c r="M51" s="23"/>
      <c r="N51" s="24" t="s">
        <v>333</v>
      </c>
    </row>
    <row r="52" spans="2:14" ht="30" customHeight="1">
      <c r="B52" s="256" t="s">
        <v>7</v>
      </c>
      <c r="C52" s="247"/>
      <c r="D52" s="247"/>
      <c r="E52" s="247"/>
      <c r="F52" s="121"/>
      <c r="G52" s="121"/>
      <c r="H52" s="121"/>
      <c r="I52" s="121"/>
      <c r="J52" s="121"/>
      <c r="K52" s="121"/>
      <c r="L52" s="121"/>
      <c r="M52" s="121"/>
      <c r="N52" s="122"/>
    </row>
    <row r="53" spans="2:14" s="87" customFormat="1" ht="30" customHeight="1">
      <c r="B53" s="82"/>
      <c r="C53" s="11"/>
      <c r="D53" s="11"/>
      <c r="E53" s="11"/>
      <c r="F53" s="23"/>
      <c r="G53" s="23"/>
      <c r="H53" s="23"/>
      <c r="I53" s="23"/>
      <c r="J53" s="23"/>
      <c r="K53" s="23"/>
      <c r="L53" s="23"/>
      <c r="M53" s="23"/>
      <c r="N53" s="24"/>
    </row>
    <row r="54" spans="2:14" s="87" customFormat="1" ht="30" customHeight="1">
      <c r="B54" s="120" t="s">
        <v>477</v>
      </c>
      <c r="C54" s="11"/>
      <c r="D54" s="11"/>
      <c r="E54" s="11"/>
      <c r="F54" s="23"/>
      <c r="G54" s="23"/>
      <c r="H54" s="23"/>
      <c r="I54" s="23"/>
      <c r="J54" s="23"/>
      <c r="K54" s="23"/>
      <c r="L54" s="23"/>
      <c r="M54" s="23"/>
      <c r="N54" s="24"/>
    </row>
    <row r="55" spans="2:14" s="87" customFormat="1" ht="30" customHeight="1">
      <c r="B55" s="82" t="s">
        <v>37</v>
      </c>
      <c r="C55" s="11" t="s">
        <v>38</v>
      </c>
      <c r="D55" s="11" t="s">
        <v>39</v>
      </c>
      <c r="E55" s="11">
        <v>18</v>
      </c>
      <c r="F55" s="23"/>
      <c r="G55" s="23"/>
      <c r="H55" s="23"/>
      <c r="I55" s="23"/>
      <c r="J55" s="23"/>
      <c r="K55" s="23"/>
      <c r="L55" s="23"/>
      <c r="M55" s="23"/>
      <c r="N55" s="24" t="s">
        <v>332</v>
      </c>
    </row>
    <row r="56" spans="2:14" s="87" customFormat="1" ht="30" customHeight="1">
      <c r="B56" s="82" t="s">
        <v>453</v>
      </c>
      <c r="C56" s="11" t="s">
        <v>38</v>
      </c>
      <c r="D56" s="11" t="s">
        <v>39</v>
      </c>
      <c r="E56" s="11">
        <v>2</v>
      </c>
      <c r="F56" s="23"/>
      <c r="G56" s="23"/>
      <c r="H56" s="23"/>
      <c r="I56" s="23"/>
      <c r="J56" s="23"/>
      <c r="K56" s="23"/>
      <c r="L56" s="23"/>
      <c r="M56" s="23"/>
      <c r="N56" s="24" t="s">
        <v>327</v>
      </c>
    </row>
    <row r="57" spans="2:14" s="87" customFormat="1" ht="30" customHeight="1">
      <c r="B57" s="82" t="s">
        <v>40</v>
      </c>
      <c r="C57" s="11" t="s">
        <v>454</v>
      </c>
      <c r="D57" s="11" t="s">
        <v>58</v>
      </c>
      <c r="E57" s="179">
        <f>'참조3. 별표'!$E$6</f>
        <v>7.1400000000000006</v>
      </c>
      <c r="F57" s="23"/>
      <c r="G57" s="23"/>
      <c r="H57" s="23"/>
      <c r="I57" s="23"/>
      <c r="J57" s="23"/>
      <c r="K57" s="23"/>
      <c r="L57" s="23"/>
      <c r="M57" s="23"/>
      <c r="N57" s="24" t="s">
        <v>333</v>
      </c>
    </row>
    <row r="58" spans="2:14" s="87" customFormat="1" ht="30" customHeight="1">
      <c r="B58" s="256" t="s">
        <v>7</v>
      </c>
      <c r="C58" s="247"/>
      <c r="D58" s="247"/>
      <c r="E58" s="247"/>
      <c r="F58" s="121"/>
      <c r="G58" s="121"/>
      <c r="H58" s="121"/>
      <c r="I58" s="121"/>
      <c r="J58" s="121"/>
      <c r="K58" s="121"/>
      <c r="L58" s="121"/>
      <c r="M58" s="121"/>
      <c r="N58" s="122"/>
    </row>
    <row r="59" spans="2:14" s="87" customFormat="1" ht="30" customHeight="1">
      <c r="B59" s="256"/>
      <c r="C59" s="247"/>
      <c r="D59" s="247"/>
      <c r="E59" s="247"/>
      <c r="F59" s="121"/>
      <c r="G59" s="121"/>
      <c r="H59" s="121"/>
      <c r="I59" s="121"/>
      <c r="J59" s="121"/>
      <c r="K59" s="121"/>
      <c r="L59" s="121"/>
      <c r="M59" s="121"/>
      <c r="N59" s="122"/>
    </row>
    <row r="60" spans="2:14" s="87" customFormat="1" ht="30" customHeight="1">
      <c r="B60" s="120" t="s">
        <v>478</v>
      </c>
      <c r="C60" s="11"/>
      <c r="D60" s="11"/>
      <c r="E60" s="11"/>
      <c r="F60" s="23"/>
      <c r="G60" s="23"/>
      <c r="H60" s="23"/>
      <c r="I60" s="23"/>
      <c r="J60" s="23"/>
      <c r="K60" s="23"/>
      <c r="L60" s="23"/>
      <c r="M60" s="23"/>
      <c r="N60" s="24"/>
    </row>
    <row r="61" spans="2:14" s="87" customFormat="1" ht="30" customHeight="1">
      <c r="B61" s="82" t="s">
        <v>37</v>
      </c>
      <c r="C61" s="11" t="s">
        <v>38</v>
      </c>
      <c r="D61" s="11" t="s">
        <v>39</v>
      </c>
      <c r="E61" s="11">
        <v>1</v>
      </c>
      <c r="F61" s="23"/>
      <c r="G61" s="23"/>
      <c r="H61" s="23"/>
      <c r="I61" s="23"/>
      <c r="J61" s="23"/>
      <c r="K61" s="23"/>
      <c r="L61" s="23"/>
      <c r="M61" s="23"/>
      <c r="N61" s="24" t="s">
        <v>332</v>
      </c>
    </row>
    <row r="62" spans="2:14" s="87" customFormat="1" ht="30" customHeight="1">
      <c r="B62" s="82" t="s">
        <v>40</v>
      </c>
      <c r="C62" s="11" t="s">
        <v>454</v>
      </c>
      <c r="D62" s="11" t="s">
        <v>58</v>
      </c>
      <c r="E62" s="302">
        <f>'참조3. 별표'!$E$34</f>
        <v>2.0499999999999998</v>
      </c>
      <c r="F62" s="23"/>
      <c r="G62" s="23"/>
      <c r="H62" s="23"/>
      <c r="I62" s="23"/>
      <c r="J62" s="23"/>
      <c r="K62" s="23"/>
      <c r="L62" s="23"/>
      <c r="M62" s="23"/>
      <c r="N62" s="24" t="s">
        <v>333</v>
      </c>
    </row>
    <row r="63" spans="2:14" s="87" customFormat="1" ht="30" customHeight="1" thickBot="1">
      <c r="B63" s="257" t="s">
        <v>7</v>
      </c>
      <c r="C63" s="258"/>
      <c r="D63" s="258"/>
      <c r="E63" s="259"/>
      <c r="F63" s="126">
        <f t="shared" ref="F63:K63" si="0">SUM(F61:F62)</f>
        <v>0</v>
      </c>
      <c r="G63" s="126">
        <f t="shared" si="0"/>
        <v>0</v>
      </c>
      <c r="H63" s="126">
        <f t="shared" si="0"/>
        <v>0</v>
      </c>
      <c r="I63" s="126">
        <f t="shared" si="0"/>
        <v>0</v>
      </c>
      <c r="J63" s="126">
        <f t="shared" si="0"/>
        <v>0</v>
      </c>
      <c r="K63" s="126">
        <f t="shared" si="0"/>
        <v>0</v>
      </c>
      <c r="L63" s="126">
        <f>SUM(L61:L62)</f>
        <v>0</v>
      </c>
      <c r="M63" s="126">
        <f>SUM(M61:M62)</f>
        <v>0</v>
      </c>
      <c r="N63" s="127"/>
    </row>
    <row r="65" spans="2:14" ht="30" customHeight="1">
      <c r="B65" s="14" t="s">
        <v>490</v>
      </c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</row>
  </sheetData>
  <mergeCells count="10">
    <mergeCell ref="B2:N2"/>
    <mergeCell ref="J4:K4"/>
    <mergeCell ref="L4:M4"/>
    <mergeCell ref="N4:N5"/>
    <mergeCell ref="B4:B5"/>
    <mergeCell ref="C4:C5"/>
    <mergeCell ref="D4:D5"/>
    <mergeCell ref="E4:E5"/>
    <mergeCell ref="F4:G4"/>
    <mergeCell ref="H4:I4"/>
  </mergeCells>
  <phoneticPr fontId="1" type="noConversion"/>
  <pageMargins left="0.25" right="0.25" top="0.75" bottom="0.75" header="0.3" footer="0.3"/>
  <pageSetup paperSize="8" scale="64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0"/>
  <sheetViews>
    <sheetView view="pageBreakPreview" topLeftCell="A22" zoomScale="70" zoomScaleNormal="70" zoomScaleSheetLayoutView="70" workbookViewId="0">
      <selection activeCell="L14" sqref="L14"/>
    </sheetView>
  </sheetViews>
  <sheetFormatPr defaultRowHeight="16.5"/>
  <cols>
    <col min="1" max="1" width="3.625" style="83" customWidth="1"/>
    <col min="2" max="3" width="30.625" style="83" customWidth="1"/>
    <col min="4" max="4" width="10.625" style="83" customWidth="1"/>
    <col min="5" max="5" width="20.625" style="83" customWidth="1"/>
    <col min="6" max="7" width="20.625" style="83" hidden="1" customWidth="1"/>
    <col min="8" max="9" width="20.625" style="83" customWidth="1"/>
    <col min="10" max="11" width="20.625" style="83" hidden="1" customWidth="1"/>
    <col min="12" max="14" width="20.625" style="83" customWidth="1"/>
    <col min="15" max="15" width="3.625" style="83" customWidth="1"/>
    <col min="16" max="16384" width="9" style="83"/>
  </cols>
  <sheetData>
    <row r="1" spans="2:14" ht="19.5">
      <c r="B1" s="102" t="s">
        <v>327</v>
      </c>
    </row>
    <row r="2" spans="2:14" ht="30" customHeight="1">
      <c r="B2" s="84" t="s">
        <v>59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</row>
    <row r="3" spans="2:14" ht="30" customHeight="1" thickBot="1">
      <c r="B3" s="19" t="s">
        <v>633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4" ht="30" customHeight="1">
      <c r="B4" s="377" t="s">
        <v>23</v>
      </c>
      <c r="C4" s="371" t="s">
        <v>16</v>
      </c>
      <c r="D4" s="371" t="s">
        <v>17</v>
      </c>
      <c r="E4" s="371" t="s">
        <v>18</v>
      </c>
      <c r="F4" s="371" t="s">
        <v>3</v>
      </c>
      <c r="G4" s="371"/>
      <c r="H4" s="371" t="s">
        <v>4</v>
      </c>
      <c r="I4" s="371"/>
      <c r="J4" s="371" t="s">
        <v>8</v>
      </c>
      <c r="K4" s="371"/>
      <c r="L4" s="371" t="s">
        <v>19</v>
      </c>
      <c r="M4" s="371"/>
      <c r="N4" s="372" t="s">
        <v>20</v>
      </c>
    </row>
    <row r="5" spans="2:14" ht="30" customHeight="1" thickBot="1">
      <c r="B5" s="378"/>
      <c r="C5" s="379"/>
      <c r="D5" s="379"/>
      <c r="E5" s="379"/>
      <c r="F5" s="13" t="s">
        <v>21</v>
      </c>
      <c r="G5" s="13" t="s">
        <v>22</v>
      </c>
      <c r="H5" s="13" t="s">
        <v>21</v>
      </c>
      <c r="I5" s="13" t="s">
        <v>22</v>
      </c>
      <c r="J5" s="13" t="s">
        <v>21</v>
      </c>
      <c r="K5" s="13" t="s">
        <v>22</v>
      </c>
      <c r="L5" s="13" t="s">
        <v>21</v>
      </c>
      <c r="M5" s="13" t="s">
        <v>22</v>
      </c>
      <c r="N5" s="373"/>
    </row>
    <row r="6" spans="2:14" ht="30" customHeight="1" thickTop="1">
      <c r="B6" s="120" t="s">
        <v>60</v>
      </c>
      <c r="C6" s="11" t="s">
        <v>334</v>
      </c>
      <c r="D6" s="11" t="s">
        <v>335</v>
      </c>
      <c r="E6" s="11"/>
      <c r="F6" s="10"/>
      <c r="G6" s="9"/>
      <c r="H6" s="10"/>
      <c r="I6" s="9"/>
      <c r="J6" s="10"/>
      <c r="K6" s="9"/>
      <c r="L6" s="10"/>
      <c r="M6" s="9"/>
      <c r="N6" s="8"/>
    </row>
    <row r="7" spans="2:14" ht="30" customHeight="1">
      <c r="B7" s="82" t="s">
        <v>61</v>
      </c>
      <c r="C7" s="11" t="s">
        <v>68</v>
      </c>
      <c r="D7" s="11" t="s">
        <v>119</v>
      </c>
      <c r="E7" s="191"/>
      <c r="F7" s="190"/>
      <c r="G7" s="189"/>
      <c r="H7" s="188"/>
      <c r="I7" s="23"/>
      <c r="J7" s="10"/>
      <c r="K7" s="9"/>
      <c r="L7" s="10"/>
      <c r="M7" s="23"/>
      <c r="N7" s="8"/>
    </row>
    <row r="8" spans="2:14" ht="30" customHeight="1">
      <c r="B8" s="82" t="s">
        <v>62</v>
      </c>
      <c r="C8" s="11" t="s">
        <v>68</v>
      </c>
      <c r="D8" s="11" t="s">
        <v>119</v>
      </c>
      <c r="E8" s="191"/>
      <c r="F8" s="190"/>
      <c r="G8" s="189"/>
      <c r="H8" s="188"/>
      <c r="I8" s="23"/>
      <c r="J8" s="10"/>
      <c r="K8" s="9"/>
      <c r="L8" s="10"/>
      <c r="M8" s="23"/>
      <c r="N8" s="8"/>
    </row>
    <row r="9" spans="2:14" ht="30" customHeight="1">
      <c r="B9" s="82" t="s">
        <v>63</v>
      </c>
      <c r="C9" s="11" t="s">
        <v>68</v>
      </c>
      <c r="D9" s="11" t="s">
        <v>119</v>
      </c>
      <c r="E9" s="191"/>
      <c r="F9" s="190"/>
      <c r="G9" s="189"/>
      <c r="H9" s="188"/>
      <c r="I9" s="23"/>
      <c r="J9" s="10"/>
      <c r="K9" s="9"/>
      <c r="L9" s="10"/>
      <c r="M9" s="23"/>
      <c r="N9" s="8"/>
    </row>
    <row r="10" spans="2:14" ht="30" customHeight="1">
      <c r="B10" s="82" t="s">
        <v>64</v>
      </c>
      <c r="C10" s="11" t="s">
        <v>68</v>
      </c>
      <c r="D10" s="11" t="s">
        <v>119</v>
      </c>
      <c r="E10" s="191"/>
      <c r="F10" s="190"/>
      <c r="G10" s="189"/>
      <c r="H10" s="188"/>
      <c r="I10" s="23"/>
      <c r="J10" s="10"/>
      <c r="K10" s="9"/>
      <c r="L10" s="10"/>
      <c r="M10" s="23"/>
      <c r="N10" s="8"/>
    </row>
    <row r="11" spans="2:14" ht="30" customHeight="1">
      <c r="B11" s="82" t="s">
        <v>65</v>
      </c>
      <c r="C11" s="11" t="s">
        <v>68</v>
      </c>
      <c r="D11" s="11" t="s">
        <v>119</v>
      </c>
      <c r="E11" s="191"/>
      <c r="F11" s="190"/>
      <c r="G11" s="189"/>
      <c r="H11" s="188"/>
      <c r="I11" s="23"/>
      <c r="J11" s="10"/>
      <c r="K11" s="9"/>
      <c r="L11" s="10"/>
      <c r="M11" s="23"/>
      <c r="N11" s="8"/>
    </row>
    <row r="12" spans="2:14" ht="30" customHeight="1">
      <c r="B12" s="82" t="s">
        <v>66</v>
      </c>
      <c r="C12" s="11" t="s">
        <v>68</v>
      </c>
      <c r="D12" s="11" t="s">
        <v>119</v>
      </c>
      <c r="E12" s="191"/>
      <c r="F12" s="190"/>
      <c r="G12" s="189"/>
      <c r="H12" s="188"/>
      <c r="I12" s="23"/>
      <c r="J12" s="10"/>
      <c r="K12" s="9"/>
      <c r="L12" s="10"/>
      <c r="M12" s="23"/>
      <c r="N12" s="8"/>
    </row>
    <row r="13" spans="2:14" s="85" customFormat="1" ht="30" customHeight="1">
      <c r="B13" s="123" t="s">
        <v>67</v>
      </c>
      <c r="C13" s="124"/>
      <c r="D13" s="124"/>
      <c r="E13" s="187"/>
      <c r="F13" s="186"/>
      <c r="G13" s="185"/>
      <c r="H13" s="184"/>
      <c r="I13" s="121"/>
      <c r="J13" s="70"/>
      <c r="K13" s="132"/>
      <c r="L13" s="70"/>
      <c r="M13" s="121"/>
      <c r="N13" s="8"/>
    </row>
    <row r="14" spans="2:14" s="87" customFormat="1" ht="30" customHeight="1">
      <c r="B14" s="5"/>
      <c r="C14" s="11"/>
      <c r="D14" s="11"/>
      <c r="E14" s="11"/>
      <c r="F14" s="10"/>
      <c r="G14" s="9"/>
      <c r="H14" s="22"/>
      <c r="I14" s="23"/>
      <c r="J14" s="10"/>
      <c r="K14" s="9"/>
      <c r="L14" s="10"/>
      <c r="M14" s="23"/>
      <c r="N14" s="8"/>
    </row>
    <row r="15" spans="2:14" s="87" customFormat="1" ht="30" customHeight="1">
      <c r="B15" s="120" t="s">
        <v>449</v>
      </c>
      <c r="C15" s="11" t="s">
        <v>334</v>
      </c>
      <c r="D15" s="11" t="s">
        <v>279</v>
      </c>
      <c r="E15" s="11"/>
      <c r="F15" s="10"/>
      <c r="G15" s="9"/>
      <c r="H15" s="22"/>
      <c r="I15" s="23"/>
      <c r="J15" s="10"/>
      <c r="K15" s="9"/>
      <c r="L15" s="10"/>
      <c r="M15" s="23"/>
      <c r="N15" s="8"/>
    </row>
    <row r="16" spans="2:14" s="87" customFormat="1" ht="30" customHeight="1">
      <c r="B16" s="82" t="s">
        <v>61</v>
      </c>
      <c r="C16" s="11" t="s">
        <v>68</v>
      </c>
      <c r="D16" s="11" t="s">
        <v>119</v>
      </c>
      <c r="E16" s="246"/>
      <c r="F16" s="10"/>
      <c r="G16" s="9"/>
      <c r="H16" s="22"/>
      <c r="I16" s="23"/>
      <c r="J16" s="10"/>
      <c r="K16" s="9"/>
      <c r="L16" s="10"/>
      <c r="M16" s="23"/>
      <c r="N16" s="8"/>
    </row>
    <row r="17" spans="2:14" s="87" customFormat="1" ht="30" customHeight="1">
      <c r="B17" s="82" t="s">
        <v>62</v>
      </c>
      <c r="C17" s="11" t="s">
        <v>68</v>
      </c>
      <c r="D17" s="11" t="s">
        <v>119</v>
      </c>
      <c r="E17" s="246"/>
      <c r="F17" s="10"/>
      <c r="G17" s="9"/>
      <c r="H17" s="22"/>
      <c r="I17" s="23"/>
      <c r="J17" s="10"/>
      <c r="K17" s="9"/>
      <c r="L17" s="10"/>
      <c r="M17" s="23"/>
      <c r="N17" s="8"/>
    </row>
    <row r="18" spans="2:14" s="87" customFormat="1" ht="30" customHeight="1">
      <c r="B18" s="82" t="s">
        <v>63</v>
      </c>
      <c r="C18" s="11" t="s">
        <v>68</v>
      </c>
      <c r="D18" s="11" t="s">
        <v>119</v>
      </c>
      <c r="E18" s="246"/>
      <c r="F18" s="10"/>
      <c r="G18" s="9"/>
      <c r="H18" s="22"/>
      <c r="I18" s="23"/>
      <c r="J18" s="10"/>
      <c r="K18" s="9"/>
      <c r="L18" s="10"/>
      <c r="M18" s="23"/>
      <c r="N18" s="8"/>
    </row>
    <row r="19" spans="2:14" s="87" customFormat="1" ht="30" customHeight="1">
      <c r="B19" s="82" t="s">
        <v>64</v>
      </c>
      <c r="C19" s="11" t="s">
        <v>68</v>
      </c>
      <c r="D19" s="11" t="s">
        <v>119</v>
      </c>
      <c r="E19" s="246"/>
      <c r="F19" s="10"/>
      <c r="G19" s="9"/>
      <c r="H19" s="22"/>
      <c r="I19" s="23"/>
      <c r="J19" s="10"/>
      <c r="K19" s="9"/>
      <c r="L19" s="10"/>
      <c r="M19" s="23"/>
      <c r="N19" s="8"/>
    </row>
    <row r="20" spans="2:14" s="87" customFormat="1" ht="30" customHeight="1">
      <c r="B20" s="82" t="s">
        <v>65</v>
      </c>
      <c r="C20" s="11" t="s">
        <v>68</v>
      </c>
      <c r="D20" s="11" t="s">
        <v>119</v>
      </c>
      <c r="E20" s="246"/>
      <c r="F20" s="10"/>
      <c r="G20" s="9"/>
      <c r="H20" s="22"/>
      <c r="I20" s="23"/>
      <c r="J20" s="10"/>
      <c r="K20" s="9"/>
      <c r="L20" s="10"/>
      <c r="M20" s="23"/>
      <c r="N20" s="8"/>
    </row>
    <row r="21" spans="2:14" s="87" customFormat="1" ht="30" customHeight="1">
      <c r="B21" s="82" t="s">
        <v>66</v>
      </c>
      <c r="C21" s="11" t="s">
        <v>68</v>
      </c>
      <c r="D21" s="11" t="s">
        <v>119</v>
      </c>
      <c r="E21" s="246"/>
      <c r="F21" s="10"/>
      <c r="G21" s="9"/>
      <c r="H21" s="22"/>
      <c r="I21" s="23"/>
      <c r="J21" s="10"/>
      <c r="K21" s="9"/>
      <c r="L21" s="10"/>
      <c r="M21" s="23"/>
      <c r="N21" s="8"/>
    </row>
    <row r="22" spans="2:14" s="87" customFormat="1" ht="30" customHeight="1">
      <c r="B22" s="123" t="s">
        <v>67</v>
      </c>
      <c r="C22" s="124"/>
      <c r="D22" s="124"/>
      <c r="E22" s="247"/>
      <c r="F22" s="70"/>
      <c r="G22" s="132"/>
      <c r="H22" s="131"/>
      <c r="I22" s="121"/>
      <c r="J22" s="70"/>
      <c r="K22" s="132"/>
      <c r="L22" s="70"/>
      <c r="M22" s="121"/>
      <c r="N22" s="8"/>
    </row>
    <row r="23" spans="2:14" ht="30" customHeight="1">
      <c r="B23" s="5"/>
      <c r="C23" s="11"/>
      <c r="D23" s="11"/>
      <c r="E23" s="183"/>
      <c r="F23" s="190"/>
      <c r="G23" s="189"/>
      <c r="H23" s="188"/>
      <c r="I23" s="23"/>
      <c r="J23" s="10"/>
      <c r="K23" s="9"/>
      <c r="L23" s="10"/>
      <c r="M23" s="23"/>
      <c r="N23" s="8"/>
    </row>
    <row r="24" spans="2:14" ht="30" customHeight="1">
      <c r="B24" s="120" t="s">
        <v>451</v>
      </c>
      <c r="C24" s="11" t="s">
        <v>334</v>
      </c>
      <c r="D24" s="11" t="s">
        <v>336</v>
      </c>
      <c r="E24" s="183"/>
      <c r="F24" s="190"/>
      <c r="G24" s="189"/>
      <c r="H24" s="188"/>
      <c r="I24" s="23"/>
      <c r="J24" s="10"/>
      <c r="K24" s="9"/>
      <c r="L24" s="10"/>
      <c r="M24" s="23"/>
      <c r="N24" s="8"/>
    </row>
    <row r="25" spans="2:14" ht="30" customHeight="1">
      <c r="B25" s="82" t="s">
        <v>61</v>
      </c>
      <c r="C25" s="11" t="s">
        <v>68</v>
      </c>
      <c r="D25" s="11" t="s">
        <v>119</v>
      </c>
      <c r="E25" s="191"/>
      <c r="F25" s="190"/>
      <c r="G25" s="189"/>
      <c r="H25" s="188"/>
      <c r="I25" s="23"/>
      <c r="J25" s="10"/>
      <c r="K25" s="9"/>
      <c r="L25" s="10"/>
      <c r="M25" s="23"/>
      <c r="N25" s="8"/>
    </row>
    <row r="26" spans="2:14" ht="30" customHeight="1">
      <c r="B26" s="82" t="s">
        <v>62</v>
      </c>
      <c r="C26" s="11" t="s">
        <v>68</v>
      </c>
      <c r="D26" s="11" t="s">
        <v>119</v>
      </c>
      <c r="E26" s="191"/>
      <c r="F26" s="190"/>
      <c r="G26" s="189"/>
      <c r="H26" s="188"/>
      <c r="I26" s="23"/>
      <c r="J26" s="10"/>
      <c r="K26" s="9"/>
      <c r="L26" s="10"/>
      <c r="M26" s="23"/>
      <c r="N26" s="8"/>
    </row>
    <row r="27" spans="2:14" ht="30" customHeight="1">
      <c r="B27" s="82" t="s">
        <v>63</v>
      </c>
      <c r="C27" s="11" t="s">
        <v>68</v>
      </c>
      <c r="D27" s="11" t="s">
        <v>119</v>
      </c>
      <c r="E27" s="191"/>
      <c r="F27" s="190"/>
      <c r="G27" s="189"/>
      <c r="H27" s="188"/>
      <c r="I27" s="23"/>
      <c r="J27" s="10"/>
      <c r="K27" s="9"/>
      <c r="L27" s="10"/>
      <c r="M27" s="23"/>
      <c r="N27" s="8"/>
    </row>
    <row r="28" spans="2:14" ht="30" customHeight="1">
      <c r="B28" s="82" t="s">
        <v>64</v>
      </c>
      <c r="C28" s="11" t="s">
        <v>68</v>
      </c>
      <c r="D28" s="11" t="s">
        <v>119</v>
      </c>
      <c r="E28" s="191"/>
      <c r="F28" s="190"/>
      <c r="G28" s="189"/>
      <c r="H28" s="188"/>
      <c r="I28" s="23"/>
      <c r="J28" s="10"/>
      <c r="K28" s="9"/>
      <c r="L28" s="10"/>
      <c r="M28" s="23"/>
      <c r="N28" s="8"/>
    </row>
    <row r="29" spans="2:14" ht="30" customHeight="1">
      <c r="B29" s="82" t="s">
        <v>65</v>
      </c>
      <c r="C29" s="11" t="s">
        <v>68</v>
      </c>
      <c r="D29" s="11" t="s">
        <v>119</v>
      </c>
      <c r="E29" s="191"/>
      <c r="F29" s="190"/>
      <c r="G29" s="189"/>
      <c r="H29" s="188"/>
      <c r="I29" s="23"/>
      <c r="J29" s="10"/>
      <c r="K29" s="9"/>
      <c r="L29" s="10"/>
      <c r="M29" s="23"/>
      <c r="N29" s="8"/>
    </row>
    <row r="30" spans="2:14" ht="30" customHeight="1">
      <c r="B30" s="82" t="s">
        <v>66</v>
      </c>
      <c r="C30" s="11" t="s">
        <v>68</v>
      </c>
      <c r="D30" s="11" t="s">
        <v>119</v>
      </c>
      <c r="E30" s="191"/>
      <c r="F30" s="190"/>
      <c r="G30" s="189"/>
      <c r="H30" s="188"/>
      <c r="I30" s="23"/>
      <c r="J30" s="10"/>
      <c r="K30" s="9"/>
      <c r="L30" s="10"/>
      <c r="M30" s="23"/>
      <c r="N30" s="8"/>
    </row>
    <row r="31" spans="2:14" ht="30" customHeight="1">
      <c r="B31" s="123" t="s">
        <v>67</v>
      </c>
      <c r="C31" s="21"/>
      <c r="D31" s="21"/>
      <c r="E31" s="11"/>
      <c r="F31" s="10"/>
      <c r="G31" s="9"/>
      <c r="H31" s="22"/>
      <c r="I31" s="121"/>
      <c r="J31" s="70"/>
      <c r="K31" s="132"/>
      <c r="L31" s="70"/>
      <c r="M31" s="121"/>
      <c r="N31" s="8"/>
    </row>
    <row r="32" spans="2:14" s="87" customFormat="1" ht="30" customHeight="1">
      <c r="B32" s="5"/>
      <c r="C32" s="11"/>
      <c r="D32" s="11"/>
      <c r="E32" s="11"/>
      <c r="F32" s="10"/>
      <c r="G32" s="9"/>
      <c r="H32" s="22"/>
      <c r="I32" s="23"/>
      <c r="J32" s="10"/>
      <c r="K32" s="9"/>
      <c r="L32" s="10"/>
      <c r="M32" s="23"/>
      <c r="N32" s="8"/>
    </row>
    <row r="33" spans="2:14" s="87" customFormat="1" ht="30" customHeight="1">
      <c r="B33" s="120" t="s">
        <v>450</v>
      </c>
      <c r="C33" s="11" t="s">
        <v>334</v>
      </c>
      <c r="D33" s="11" t="s">
        <v>279</v>
      </c>
      <c r="E33" s="11"/>
      <c r="F33" s="10"/>
      <c r="G33" s="9"/>
      <c r="H33" s="22"/>
      <c r="I33" s="23"/>
      <c r="J33" s="10"/>
      <c r="K33" s="9"/>
      <c r="L33" s="10"/>
      <c r="M33" s="23"/>
      <c r="N33" s="8"/>
    </row>
    <row r="34" spans="2:14" s="87" customFormat="1" ht="30" customHeight="1">
      <c r="B34" s="82" t="s">
        <v>61</v>
      </c>
      <c r="C34" s="11" t="s">
        <v>68</v>
      </c>
      <c r="D34" s="11" t="s">
        <v>119</v>
      </c>
      <c r="E34" s="246"/>
      <c r="F34" s="10"/>
      <c r="G34" s="9"/>
      <c r="H34" s="22"/>
      <c r="I34" s="23"/>
      <c r="J34" s="10"/>
      <c r="K34" s="9"/>
      <c r="L34" s="10"/>
      <c r="M34" s="23"/>
      <c r="N34" s="8"/>
    </row>
    <row r="35" spans="2:14" s="87" customFormat="1" ht="30" customHeight="1">
      <c r="B35" s="82" t="s">
        <v>62</v>
      </c>
      <c r="C35" s="11" t="s">
        <v>68</v>
      </c>
      <c r="D35" s="11" t="s">
        <v>119</v>
      </c>
      <c r="E35" s="246"/>
      <c r="F35" s="10"/>
      <c r="G35" s="9"/>
      <c r="H35" s="22"/>
      <c r="I35" s="23"/>
      <c r="J35" s="10"/>
      <c r="K35" s="9"/>
      <c r="L35" s="10"/>
      <c r="M35" s="23"/>
      <c r="N35" s="8"/>
    </row>
    <row r="36" spans="2:14" s="87" customFormat="1" ht="30" customHeight="1">
      <c r="B36" s="82" t="s">
        <v>63</v>
      </c>
      <c r="C36" s="11" t="s">
        <v>68</v>
      </c>
      <c r="D36" s="11" t="s">
        <v>119</v>
      </c>
      <c r="E36" s="246"/>
      <c r="F36" s="10"/>
      <c r="G36" s="9"/>
      <c r="H36" s="22"/>
      <c r="I36" s="23"/>
      <c r="J36" s="10"/>
      <c r="K36" s="9"/>
      <c r="L36" s="10"/>
      <c r="M36" s="23"/>
      <c r="N36" s="8"/>
    </row>
    <row r="37" spans="2:14" s="87" customFormat="1" ht="30" customHeight="1">
      <c r="B37" s="82" t="s">
        <v>64</v>
      </c>
      <c r="C37" s="11" t="s">
        <v>68</v>
      </c>
      <c r="D37" s="11" t="s">
        <v>119</v>
      </c>
      <c r="E37" s="246"/>
      <c r="F37" s="10"/>
      <c r="G37" s="9"/>
      <c r="H37" s="22"/>
      <c r="I37" s="23"/>
      <c r="J37" s="10"/>
      <c r="K37" s="9"/>
      <c r="L37" s="10"/>
      <c r="M37" s="23"/>
      <c r="N37" s="8"/>
    </row>
    <row r="38" spans="2:14" s="87" customFormat="1" ht="30" customHeight="1">
      <c r="B38" s="82" t="s">
        <v>65</v>
      </c>
      <c r="C38" s="11" t="s">
        <v>68</v>
      </c>
      <c r="D38" s="11" t="s">
        <v>119</v>
      </c>
      <c r="E38" s="246"/>
      <c r="F38" s="10"/>
      <c r="G38" s="9"/>
      <c r="H38" s="22"/>
      <c r="I38" s="23"/>
      <c r="J38" s="10"/>
      <c r="K38" s="9"/>
      <c r="L38" s="10"/>
      <c r="M38" s="23"/>
      <c r="N38" s="8"/>
    </row>
    <row r="39" spans="2:14" s="87" customFormat="1" ht="30" customHeight="1">
      <c r="B39" s="82" t="s">
        <v>66</v>
      </c>
      <c r="C39" s="11" t="s">
        <v>68</v>
      </c>
      <c r="D39" s="11" t="s">
        <v>119</v>
      </c>
      <c r="E39" s="246"/>
      <c r="F39" s="10"/>
      <c r="G39" s="9"/>
      <c r="H39" s="22"/>
      <c r="I39" s="23"/>
      <c r="J39" s="10"/>
      <c r="K39" s="9"/>
      <c r="L39" s="10"/>
      <c r="M39" s="23"/>
      <c r="N39" s="8"/>
    </row>
    <row r="40" spans="2:14" s="87" customFormat="1" ht="30" customHeight="1" thickBot="1">
      <c r="B40" s="125" t="s">
        <v>67</v>
      </c>
      <c r="C40" s="248"/>
      <c r="D40" s="248"/>
      <c r="E40" s="249"/>
      <c r="F40" s="250"/>
      <c r="G40" s="251"/>
      <c r="H40" s="250"/>
      <c r="I40" s="251"/>
      <c r="J40" s="250"/>
      <c r="K40" s="251"/>
      <c r="L40" s="250"/>
      <c r="M40" s="126"/>
      <c r="N40" s="53"/>
    </row>
    <row r="41" spans="2:14" ht="30" customHeight="1">
      <c r="B41" s="5"/>
      <c r="C41" s="11"/>
      <c r="D41" s="11"/>
      <c r="E41" s="183"/>
      <c r="F41" s="190"/>
      <c r="G41" s="189"/>
      <c r="H41" s="188"/>
      <c r="I41" s="23"/>
      <c r="J41" s="10"/>
      <c r="K41" s="9"/>
      <c r="L41" s="10"/>
      <c r="M41" s="23"/>
      <c r="N41" s="8"/>
    </row>
    <row r="42" spans="2:14" ht="30" customHeight="1">
      <c r="B42" s="120" t="s">
        <v>452</v>
      </c>
      <c r="C42" s="11" t="s">
        <v>334</v>
      </c>
      <c r="D42" s="11" t="s">
        <v>279</v>
      </c>
      <c r="E42" s="183"/>
      <c r="F42" s="190"/>
      <c r="G42" s="189"/>
      <c r="H42" s="188"/>
      <c r="I42" s="23"/>
      <c r="J42" s="10"/>
      <c r="K42" s="9"/>
      <c r="L42" s="10"/>
      <c r="M42" s="23"/>
      <c r="N42" s="8"/>
    </row>
    <row r="43" spans="2:14" ht="30" customHeight="1">
      <c r="B43" s="82" t="s">
        <v>61</v>
      </c>
      <c r="C43" s="11" t="s">
        <v>68</v>
      </c>
      <c r="D43" s="11" t="s">
        <v>119</v>
      </c>
      <c r="E43" s="191"/>
      <c r="F43" s="190"/>
      <c r="G43" s="189"/>
      <c r="H43" s="188"/>
      <c r="I43" s="23"/>
      <c r="J43" s="10"/>
      <c r="K43" s="9"/>
      <c r="L43" s="10"/>
      <c r="M43" s="23"/>
      <c r="N43" s="8"/>
    </row>
    <row r="44" spans="2:14" ht="30" customHeight="1">
      <c r="B44" s="82" t="s">
        <v>62</v>
      </c>
      <c r="C44" s="11" t="s">
        <v>68</v>
      </c>
      <c r="D44" s="11" t="s">
        <v>119</v>
      </c>
      <c r="E44" s="191"/>
      <c r="F44" s="190"/>
      <c r="G44" s="189"/>
      <c r="H44" s="188"/>
      <c r="I44" s="23"/>
      <c r="J44" s="10"/>
      <c r="K44" s="9"/>
      <c r="L44" s="10"/>
      <c r="M44" s="23"/>
      <c r="N44" s="8"/>
    </row>
    <row r="45" spans="2:14" ht="30" customHeight="1">
      <c r="B45" s="82" t="s">
        <v>63</v>
      </c>
      <c r="C45" s="11" t="s">
        <v>68</v>
      </c>
      <c r="D45" s="11" t="s">
        <v>119</v>
      </c>
      <c r="E45" s="191"/>
      <c r="F45" s="190"/>
      <c r="G45" s="189"/>
      <c r="H45" s="188"/>
      <c r="I45" s="23"/>
      <c r="J45" s="10"/>
      <c r="K45" s="9"/>
      <c r="L45" s="10"/>
      <c r="M45" s="23"/>
      <c r="N45" s="8"/>
    </row>
    <row r="46" spans="2:14" ht="30" customHeight="1">
      <c r="B46" s="82" t="s">
        <v>64</v>
      </c>
      <c r="C46" s="11" t="s">
        <v>68</v>
      </c>
      <c r="D46" s="11" t="s">
        <v>119</v>
      </c>
      <c r="E46" s="191"/>
      <c r="F46" s="190"/>
      <c r="G46" s="189"/>
      <c r="H46" s="188"/>
      <c r="I46" s="23"/>
      <c r="J46" s="10"/>
      <c r="K46" s="9"/>
      <c r="L46" s="10"/>
      <c r="M46" s="23"/>
      <c r="N46" s="8"/>
    </row>
    <row r="47" spans="2:14" ht="30" customHeight="1">
      <c r="B47" s="82" t="s">
        <v>65</v>
      </c>
      <c r="C47" s="11" t="s">
        <v>68</v>
      </c>
      <c r="D47" s="11" t="s">
        <v>119</v>
      </c>
      <c r="E47" s="191"/>
      <c r="F47" s="190"/>
      <c r="G47" s="189"/>
      <c r="H47" s="188"/>
      <c r="I47" s="23"/>
      <c r="J47" s="10"/>
      <c r="K47" s="9"/>
      <c r="L47" s="10"/>
      <c r="M47" s="23"/>
      <c r="N47" s="8"/>
    </row>
    <row r="48" spans="2:14" ht="30" customHeight="1">
      <c r="B48" s="82" t="s">
        <v>66</v>
      </c>
      <c r="C48" s="11" t="s">
        <v>68</v>
      </c>
      <c r="D48" s="11" t="s">
        <v>119</v>
      </c>
      <c r="E48" s="191"/>
      <c r="F48" s="190"/>
      <c r="G48" s="189"/>
      <c r="H48" s="188"/>
      <c r="I48" s="23"/>
      <c r="J48" s="10"/>
      <c r="K48" s="9"/>
      <c r="L48" s="10"/>
      <c r="M48" s="23"/>
      <c r="N48" s="8"/>
    </row>
    <row r="49" spans="2:14" ht="30" customHeight="1">
      <c r="B49" s="123" t="s">
        <v>67</v>
      </c>
      <c r="C49" s="21"/>
      <c r="D49" s="21"/>
      <c r="E49" s="11"/>
      <c r="F49" s="10"/>
      <c r="G49" s="9"/>
      <c r="H49" s="22"/>
      <c r="I49" s="121"/>
      <c r="J49" s="70"/>
      <c r="K49" s="132"/>
      <c r="L49" s="70"/>
      <c r="M49" s="121"/>
      <c r="N49" s="8"/>
    </row>
    <row r="50" spans="2:14" s="87" customFormat="1" ht="30" customHeight="1">
      <c r="B50" s="120" t="s">
        <v>484</v>
      </c>
      <c r="C50" s="11" t="s">
        <v>334</v>
      </c>
      <c r="D50" s="11" t="s">
        <v>279</v>
      </c>
      <c r="E50" s="183"/>
      <c r="F50" s="190"/>
      <c r="G50" s="189"/>
      <c r="H50" s="188"/>
      <c r="I50" s="23"/>
      <c r="J50" s="10"/>
      <c r="K50" s="9"/>
      <c r="L50" s="10"/>
      <c r="M50" s="23"/>
      <c r="N50" s="8"/>
    </row>
    <row r="51" spans="2:14" s="87" customFormat="1" ht="30" customHeight="1">
      <c r="B51" s="82" t="s">
        <v>61</v>
      </c>
      <c r="C51" s="11" t="s">
        <v>68</v>
      </c>
      <c r="D51" s="11" t="s">
        <v>119</v>
      </c>
      <c r="E51" s="191"/>
      <c r="F51" s="190"/>
      <c r="G51" s="189"/>
      <c r="H51" s="188"/>
      <c r="I51" s="23"/>
      <c r="J51" s="10"/>
      <c r="K51" s="9"/>
      <c r="L51" s="10"/>
      <c r="M51" s="23"/>
      <c r="N51" s="8"/>
    </row>
    <row r="52" spans="2:14" s="87" customFormat="1" ht="30" customHeight="1">
      <c r="B52" s="82" t="s">
        <v>62</v>
      </c>
      <c r="C52" s="11" t="s">
        <v>68</v>
      </c>
      <c r="D52" s="11" t="s">
        <v>119</v>
      </c>
      <c r="E52" s="191"/>
      <c r="F52" s="190"/>
      <c r="G52" s="189"/>
      <c r="H52" s="188"/>
      <c r="I52" s="23"/>
      <c r="J52" s="10"/>
      <c r="K52" s="9"/>
      <c r="L52" s="10"/>
      <c r="M52" s="23"/>
      <c r="N52" s="8"/>
    </row>
    <row r="53" spans="2:14" s="87" customFormat="1" ht="30" customHeight="1">
      <c r="B53" s="82" t="s">
        <v>63</v>
      </c>
      <c r="C53" s="11" t="s">
        <v>68</v>
      </c>
      <c r="D53" s="11" t="s">
        <v>119</v>
      </c>
      <c r="E53" s="191"/>
      <c r="F53" s="190"/>
      <c r="G53" s="189"/>
      <c r="H53" s="188"/>
      <c r="I53" s="23"/>
      <c r="J53" s="10"/>
      <c r="K53" s="9"/>
      <c r="L53" s="10"/>
      <c r="M53" s="23"/>
      <c r="N53" s="8"/>
    </row>
    <row r="54" spans="2:14" s="87" customFormat="1" ht="30" customHeight="1">
      <c r="B54" s="82" t="s">
        <v>64</v>
      </c>
      <c r="C54" s="11" t="s">
        <v>68</v>
      </c>
      <c r="D54" s="11" t="s">
        <v>119</v>
      </c>
      <c r="E54" s="191"/>
      <c r="F54" s="190"/>
      <c r="G54" s="189"/>
      <c r="H54" s="188"/>
      <c r="I54" s="23"/>
      <c r="J54" s="10"/>
      <c r="K54" s="9"/>
      <c r="L54" s="10"/>
      <c r="M54" s="23"/>
      <c r="N54" s="8"/>
    </row>
    <row r="55" spans="2:14" s="87" customFormat="1" ht="30" customHeight="1">
      <c r="B55" s="82" t="s">
        <v>65</v>
      </c>
      <c r="C55" s="11" t="s">
        <v>68</v>
      </c>
      <c r="D55" s="11" t="s">
        <v>119</v>
      </c>
      <c r="E55" s="191"/>
      <c r="F55" s="190"/>
      <c r="G55" s="189"/>
      <c r="H55" s="188"/>
      <c r="I55" s="23"/>
      <c r="J55" s="10"/>
      <c r="K55" s="9"/>
      <c r="L55" s="10"/>
      <c r="M55" s="23"/>
      <c r="N55" s="8"/>
    </row>
    <row r="56" spans="2:14" s="87" customFormat="1" ht="30" customHeight="1">
      <c r="B56" s="82" t="s">
        <v>66</v>
      </c>
      <c r="C56" s="11" t="s">
        <v>68</v>
      </c>
      <c r="D56" s="11" t="s">
        <v>119</v>
      </c>
      <c r="E56" s="191"/>
      <c r="F56" s="190"/>
      <c r="G56" s="189"/>
      <c r="H56" s="188"/>
      <c r="I56" s="23"/>
      <c r="J56" s="10"/>
      <c r="K56" s="9"/>
      <c r="L56" s="10"/>
      <c r="M56" s="23"/>
      <c r="N56" s="8"/>
    </row>
    <row r="57" spans="2:14" s="87" customFormat="1" ht="30" customHeight="1">
      <c r="B57" s="123" t="s">
        <v>67</v>
      </c>
      <c r="C57" s="21"/>
      <c r="D57" s="21"/>
      <c r="E57" s="11"/>
      <c r="F57" s="10"/>
      <c r="G57" s="9"/>
      <c r="H57" s="22"/>
      <c r="I57" s="121">
        <f>SUM(I51:I56)</f>
        <v>0</v>
      </c>
      <c r="J57" s="70"/>
      <c r="K57" s="132"/>
      <c r="L57" s="70"/>
      <c r="M57" s="121">
        <f>$G57+$I57+$K57</f>
        <v>0</v>
      </c>
      <c r="N57" s="8"/>
    </row>
    <row r="59" spans="2:14" ht="19.5">
      <c r="B59" s="14" t="s">
        <v>117</v>
      </c>
    </row>
    <row r="60" spans="2:14" ht="19.5">
      <c r="B60" s="14" t="s">
        <v>355</v>
      </c>
    </row>
  </sheetData>
  <mergeCells count="9">
    <mergeCell ref="J4:K4"/>
    <mergeCell ref="L4:M4"/>
    <mergeCell ref="N4:N5"/>
    <mergeCell ref="B4:B5"/>
    <mergeCell ref="C4:C5"/>
    <mergeCell ref="D4:D5"/>
    <mergeCell ref="E4:E5"/>
    <mergeCell ref="F4:G4"/>
    <mergeCell ref="H4:I4"/>
  </mergeCells>
  <phoneticPr fontId="1" type="noConversion"/>
  <pageMargins left="0.25" right="0.25" top="0.75" bottom="0.75" header="0.3" footer="0.3"/>
  <pageSetup paperSize="9" scale="44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4"/>
  <sheetViews>
    <sheetView view="pageBreakPreview" zoomScale="70" zoomScaleNormal="70" zoomScaleSheetLayoutView="70" workbookViewId="0">
      <selection activeCell="D6" sqref="D6:I34"/>
    </sheetView>
  </sheetViews>
  <sheetFormatPr defaultRowHeight="16.5"/>
  <cols>
    <col min="1" max="1" width="3.625" customWidth="1"/>
    <col min="2" max="2" width="50.625" customWidth="1"/>
    <col min="3" max="3" width="10.625" customWidth="1"/>
    <col min="4" max="9" width="20.625" customWidth="1"/>
    <col min="10" max="10" width="3.625" customWidth="1"/>
  </cols>
  <sheetData>
    <row r="1" spans="2:9" ht="19.5">
      <c r="B1" s="102" t="s">
        <v>326</v>
      </c>
    </row>
    <row r="2" spans="2:9" ht="25.5">
      <c r="B2" s="86" t="s">
        <v>225</v>
      </c>
      <c r="C2" s="86"/>
      <c r="D2" s="86"/>
      <c r="E2" s="86"/>
      <c r="F2" s="86"/>
      <c r="G2" s="86"/>
      <c r="H2" s="86"/>
      <c r="I2" s="86"/>
    </row>
    <row r="3" spans="2:9" ht="30" customHeight="1">
      <c r="B3" s="19" t="s">
        <v>633</v>
      </c>
      <c r="C3" s="14"/>
      <c r="D3" s="14"/>
      <c r="E3" s="80"/>
      <c r="F3" s="14"/>
      <c r="G3" s="14"/>
      <c r="H3" s="14"/>
    </row>
    <row r="4" spans="2:9" ht="30" customHeight="1" thickBot="1">
      <c r="B4" s="153" t="s">
        <v>70</v>
      </c>
      <c r="C4" s="14"/>
      <c r="D4" s="14"/>
      <c r="E4" s="14"/>
      <c r="F4" s="14"/>
      <c r="G4" s="14"/>
      <c r="H4" s="14"/>
      <c r="I4" s="80" t="s">
        <v>69</v>
      </c>
    </row>
    <row r="5" spans="2:9" ht="30" customHeight="1" thickBot="1">
      <c r="B5" s="78" t="s">
        <v>71</v>
      </c>
      <c r="C5" s="77" t="s">
        <v>17</v>
      </c>
      <c r="D5" s="77" t="s">
        <v>61</v>
      </c>
      <c r="E5" s="77" t="s">
        <v>62</v>
      </c>
      <c r="F5" s="77" t="s">
        <v>63</v>
      </c>
      <c r="G5" s="77" t="s">
        <v>64</v>
      </c>
      <c r="H5" s="77" t="s">
        <v>65</v>
      </c>
      <c r="I5" s="76" t="s">
        <v>66</v>
      </c>
    </row>
    <row r="6" spans="2:9" ht="30" customHeight="1" thickTop="1">
      <c r="B6" s="75" t="s">
        <v>221</v>
      </c>
      <c r="C6" s="74" t="s">
        <v>38</v>
      </c>
      <c r="D6" s="73"/>
      <c r="E6" s="73"/>
      <c r="F6" s="73"/>
      <c r="G6" s="73"/>
      <c r="H6" s="73"/>
      <c r="I6" s="79"/>
    </row>
    <row r="7" spans="2:9" ht="30" customHeight="1">
      <c r="B7" s="81" t="s">
        <v>72</v>
      </c>
      <c r="C7" s="10"/>
      <c r="D7" s="20"/>
      <c r="E7" s="20"/>
      <c r="F7" s="20"/>
      <c r="G7" s="20"/>
      <c r="H7" s="20"/>
      <c r="I7" s="72"/>
    </row>
    <row r="8" spans="2:9" ht="30" customHeight="1">
      <c r="B8" s="81" t="s">
        <v>73</v>
      </c>
      <c r="C8" s="10"/>
      <c r="D8" s="20"/>
      <c r="E8" s="20"/>
      <c r="F8" s="20"/>
      <c r="G8" s="20"/>
      <c r="H8" s="20"/>
      <c r="I8" s="72"/>
    </row>
    <row r="9" spans="2:9" ht="30" customHeight="1">
      <c r="B9" s="81" t="s">
        <v>74</v>
      </c>
      <c r="C9" s="10"/>
      <c r="D9" s="20"/>
      <c r="E9" s="20"/>
      <c r="F9" s="20"/>
      <c r="G9" s="20"/>
      <c r="H9" s="20"/>
      <c r="I9" s="72"/>
    </row>
    <row r="10" spans="2:9" ht="30" customHeight="1">
      <c r="B10" s="81" t="s">
        <v>75</v>
      </c>
      <c r="C10" s="10"/>
      <c r="D10" s="20"/>
      <c r="E10" s="20"/>
      <c r="F10" s="20"/>
      <c r="G10" s="20"/>
      <c r="H10" s="20"/>
      <c r="I10" s="72"/>
    </row>
    <row r="11" spans="2:9" ht="30" customHeight="1">
      <c r="B11" s="81" t="s">
        <v>76</v>
      </c>
      <c r="C11" s="10"/>
      <c r="D11" s="20"/>
      <c r="E11" s="20"/>
      <c r="F11" s="20"/>
      <c r="G11" s="20"/>
      <c r="H11" s="20"/>
      <c r="I11" s="72"/>
    </row>
    <row r="12" spans="2:9" ht="30" customHeight="1">
      <c r="B12" s="71" t="s">
        <v>77</v>
      </c>
      <c r="C12" s="70"/>
      <c r="D12" s="69"/>
      <c r="E12" s="69"/>
      <c r="F12" s="69"/>
      <c r="G12" s="69"/>
      <c r="H12" s="69"/>
      <c r="I12" s="68"/>
    </row>
    <row r="13" spans="2:9" ht="30" customHeight="1">
      <c r="B13" s="81" t="s">
        <v>78</v>
      </c>
      <c r="C13" s="10"/>
      <c r="D13" s="20"/>
      <c r="E13" s="20"/>
      <c r="F13" s="20"/>
      <c r="G13" s="20"/>
      <c r="H13" s="20"/>
      <c r="I13" s="72"/>
    </row>
    <row r="14" spans="2:9" ht="30" customHeight="1">
      <c r="B14" s="81" t="s">
        <v>79</v>
      </c>
      <c r="C14" s="10"/>
      <c r="D14" s="20"/>
      <c r="E14" s="20"/>
      <c r="F14" s="20"/>
      <c r="G14" s="20"/>
      <c r="H14" s="20"/>
      <c r="I14" s="72"/>
    </row>
    <row r="15" spans="2:9" ht="30" customHeight="1">
      <c r="B15" s="81" t="s">
        <v>80</v>
      </c>
      <c r="C15" s="10"/>
      <c r="D15" s="20"/>
      <c r="E15" s="20"/>
      <c r="F15" s="20"/>
      <c r="G15" s="20"/>
      <c r="H15" s="20"/>
      <c r="I15" s="72"/>
    </row>
    <row r="16" spans="2:9" ht="30" customHeight="1">
      <c r="B16" s="81" t="s">
        <v>81</v>
      </c>
      <c r="C16" s="10"/>
      <c r="D16" s="20"/>
      <c r="E16" s="20"/>
      <c r="F16" s="20"/>
      <c r="G16" s="20"/>
      <c r="H16" s="20"/>
      <c r="I16" s="72"/>
    </row>
    <row r="17" spans="2:9" ht="30" customHeight="1">
      <c r="B17" s="81" t="s">
        <v>76</v>
      </c>
      <c r="C17" s="10"/>
      <c r="D17" s="20"/>
      <c r="E17" s="20"/>
      <c r="F17" s="20"/>
      <c r="G17" s="20"/>
      <c r="H17" s="20"/>
      <c r="I17" s="72"/>
    </row>
    <row r="18" spans="2:9" ht="30" customHeight="1">
      <c r="B18" s="71" t="s">
        <v>82</v>
      </c>
      <c r="C18" s="70"/>
      <c r="D18" s="69"/>
      <c r="E18" s="69"/>
      <c r="F18" s="69"/>
      <c r="G18" s="69"/>
      <c r="H18" s="69"/>
      <c r="I18" s="68"/>
    </row>
    <row r="19" spans="2:9" ht="30" customHeight="1">
      <c r="B19" s="81" t="s">
        <v>83</v>
      </c>
      <c r="C19" s="10"/>
      <c r="D19" s="20"/>
      <c r="E19" s="20"/>
      <c r="F19" s="20"/>
      <c r="G19" s="20"/>
      <c r="H19" s="20"/>
      <c r="I19" s="72"/>
    </row>
    <row r="20" spans="2:9" ht="30" customHeight="1">
      <c r="B20" s="81" t="s">
        <v>84</v>
      </c>
      <c r="C20" s="10"/>
      <c r="D20" s="20"/>
      <c r="E20" s="20"/>
      <c r="F20" s="20"/>
      <c r="G20" s="20"/>
      <c r="H20" s="20"/>
      <c r="I20" s="72"/>
    </row>
    <row r="21" spans="2:9" ht="30" customHeight="1">
      <c r="B21" s="81" t="s">
        <v>85</v>
      </c>
      <c r="C21" s="10"/>
      <c r="D21" s="20"/>
      <c r="E21" s="20"/>
      <c r="F21" s="20"/>
      <c r="G21" s="20"/>
      <c r="H21" s="20"/>
      <c r="I21" s="72"/>
    </row>
    <row r="22" spans="2:9" ht="30" customHeight="1">
      <c r="B22" s="71" t="s">
        <v>86</v>
      </c>
      <c r="C22" s="70"/>
      <c r="D22" s="69"/>
      <c r="E22" s="69"/>
      <c r="F22" s="69"/>
      <c r="G22" s="69"/>
      <c r="H22" s="69"/>
      <c r="I22" s="68"/>
    </row>
    <row r="23" spans="2:9" ht="30" customHeight="1">
      <c r="B23" s="81" t="s">
        <v>87</v>
      </c>
      <c r="C23" s="10"/>
      <c r="D23" s="20"/>
      <c r="E23" s="20"/>
      <c r="F23" s="20"/>
      <c r="G23" s="20"/>
      <c r="H23" s="20"/>
      <c r="I23" s="72"/>
    </row>
    <row r="24" spans="2:9" ht="30" customHeight="1">
      <c r="B24" s="81" t="s">
        <v>88</v>
      </c>
      <c r="C24" s="10"/>
      <c r="D24" s="20"/>
      <c r="E24" s="20"/>
      <c r="F24" s="20"/>
      <c r="G24" s="20"/>
      <c r="H24" s="20"/>
      <c r="I24" s="72"/>
    </row>
    <row r="25" spans="2:9" ht="30" customHeight="1">
      <c r="B25" s="81" t="s">
        <v>89</v>
      </c>
      <c r="C25" s="10"/>
      <c r="D25" s="20"/>
      <c r="E25" s="20"/>
      <c r="F25" s="20"/>
      <c r="G25" s="20"/>
      <c r="H25" s="20"/>
      <c r="I25" s="72"/>
    </row>
    <row r="26" spans="2:9" ht="30" customHeight="1">
      <c r="B26" s="81" t="s">
        <v>90</v>
      </c>
      <c r="C26" s="10"/>
      <c r="D26" s="20"/>
      <c r="E26" s="20"/>
      <c r="F26" s="20"/>
      <c r="G26" s="20"/>
      <c r="H26" s="20"/>
      <c r="I26" s="72"/>
    </row>
    <row r="27" spans="2:9" ht="30" customHeight="1">
      <c r="B27" s="71" t="s">
        <v>223</v>
      </c>
      <c r="C27" s="70"/>
      <c r="D27" s="69"/>
      <c r="E27" s="69"/>
      <c r="F27" s="69"/>
      <c r="G27" s="69"/>
      <c r="H27" s="69"/>
      <c r="I27" s="68"/>
    </row>
    <row r="28" spans="2:9" ht="30" customHeight="1">
      <c r="B28" s="81" t="s">
        <v>224</v>
      </c>
      <c r="C28" s="10"/>
      <c r="D28" s="20"/>
      <c r="E28" s="20"/>
      <c r="F28" s="20"/>
      <c r="G28" s="20"/>
      <c r="H28" s="20"/>
      <c r="I28" s="72"/>
    </row>
    <row r="29" spans="2:9" ht="30" customHeight="1">
      <c r="B29" s="81" t="s">
        <v>91</v>
      </c>
      <c r="C29" s="10"/>
      <c r="D29" s="20"/>
      <c r="E29" s="20"/>
      <c r="F29" s="20"/>
      <c r="G29" s="20"/>
      <c r="H29" s="20"/>
      <c r="I29" s="72"/>
    </row>
    <row r="30" spans="2:9" ht="30" customHeight="1">
      <c r="B30" s="81" t="s">
        <v>92</v>
      </c>
      <c r="C30" s="10"/>
      <c r="D30" s="20"/>
      <c r="E30" s="20"/>
      <c r="F30" s="20"/>
      <c r="G30" s="20"/>
      <c r="H30" s="20"/>
      <c r="I30" s="72"/>
    </row>
    <row r="31" spans="2:9" ht="30" customHeight="1">
      <c r="B31" s="71" t="s">
        <v>222</v>
      </c>
      <c r="C31" s="70"/>
      <c r="D31" s="69"/>
      <c r="E31" s="69"/>
      <c r="F31" s="69"/>
      <c r="G31" s="69"/>
      <c r="H31" s="69"/>
      <c r="I31" s="68"/>
    </row>
    <row r="32" spans="2:9" ht="30" customHeight="1">
      <c r="B32" s="81" t="s">
        <v>93</v>
      </c>
      <c r="C32" s="10"/>
      <c r="D32" s="20"/>
      <c r="E32" s="20"/>
      <c r="F32" s="20"/>
      <c r="G32" s="20"/>
      <c r="H32" s="20"/>
      <c r="I32" s="72"/>
    </row>
    <row r="33" spans="1:10" ht="30" customHeight="1">
      <c r="B33" s="81" t="s">
        <v>94</v>
      </c>
      <c r="C33" s="10"/>
      <c r="D33" s="20"/>
      <c r="E33" s="20"/>
      <c r="F33" s="20"/>
      <c r="G33" s="20"/>
      <c r="H33" s="20"/>
      <c r="I33" s="72"/>
    </row>
    <row r="34" spans="1:10" ht="30" customHeight="1" thickBot="1">
      <c r="B34" s="67" t="s">
        <v>95</v>
      </c>
      <c r="C34" s="66"/>
      <c r="D34" s="65"/>
      <c r="E34" s="65"/>
      <c r="F34" s="65"/>
      <c r="G34" s="65"/>
      <c r="H34" s="65"/>
      <c r="I34" s="64"/>
    </row>
    <row r="35" spans="1:10" ht="30" customHeight="1" thickTop="1" thickBot="1">
      <c r="B35" s="416" t="s">
        <v>11</v>
      </c>
      <c r="C35" s="417"/>
      <c r="D35" s="63">
        <f>D6+D12+D18+D22+D27+D31</f>
        <v>0</v>
      </c>
      <c r="E35" s="63">
        <f t="shared" ref="E35:I35" si="0">E6+E12+E18+E22+E27+E31</f>
        <v>0</v>
      </c>
      <c r="F35" s="63">
        <f t="shared" si="0"/>
        <v>0</v>
      </c>
      <c r="G35" s="63">
        <f>G6+G12+G18+G22+G27+G31</f>
        <v>0</v>
      </c>
      <c r="H35" s="63">
        <f t="shared" si="0"/>
        <v>0</v>
      </c>
      <c r="I35" s="62">
        <f t="shared" si="0"/>
        <v>0</v>
      </c>
    </row>
    <row r="36" spans="1:10" ht="30" customHeight="1">
      <c r="B36" s="14"/>
      <c r="C36" s="14"/>
      <c r="D36" s="14"/>
      <c r="E36" s="14"/>
      <c r="F36" s="14"/>
      <c r="G36" s="14"/>
      <c r="H36" s="14"/>
      <c r="I36" s="14"/>
    </row>
    <row r="37" spans="1:10" s="87" customFormat="1" ht="30" customHeight="1" thickBot="1">
      <c r="B37" s="153" t="s">
        <v>440</v>
      </c>
      <c r="C37" s="14"/>
      <c r="D37" s="14"/>
      <c r="E37" s="14"/>
      <c r="F37" s="14"/>
      <c r="G37" s="14"/>
      <c r="H37" s="14"/>
      <c r="I37" s="80" t="s">
        <v>69</v>
      </c>
    </row>
    <row r="38" spans="1:10" s="87" customFormat="1" ht="30" customHeight="1" thickBot="1">
      <c r="B38" s="78" t="s">
        <v>71</v>
      </c>
      <c r="C38" s="77" t="s">
        <v>17</v>
      </c>
      <c r="D38" s="77" t="s">
        <v>61</v>
      </c>
      <c r="E38" s="77" t="s">
        <v>62</v>
      </c>
      <c r="F38" s="77" t="s">
        <v>63</v>
      </c>
      <c r="G38" s="77" t="s">
        <v>64</v>
      </c>
      <c r="H38" s="77" t="s">
        <v>65</v>
      </c>
      <c r="I38" s="76" t="s">
        <v>66</v>
      </c>
    </row>
    <row r="39" spans="1:10" s="87" customFormat="1" ht="30" customHeight="1" thickTop="1">
      <c r="B39" s="61" t="s">
        <v>441</v>
      </c>
      <c r="C39" s="60" t="s">
        <v>38</v>
      </c>
      <c r="D39" s="59">
        <f>SUM(D40:D42)</f>
        <v>0</v>
      </c>
      <c r="E39" s="59">
        <f t="shared" ref="E39:I39" si="1">SUM(E40:E42)</f>
        <v>0</v>
      </c>
      <c r="F39" s="59">
        <f t="shared" si="1"/>
        <v>0</v>
      </c>
      <c r="G39" s="59">
        <f>SUM(G40:G42)</f>
        <v>2.4E-2</v>
      </c>
      <c r="H39" s="59">
        <f t="shared" si="1"/>
        <v>0</v>
      </c>
      <c r="I39" s="58">
        <f t="shared" si="1"/>
        <v>0</v>
      </c>
    </row>
    <row r="40" spans="1:10" s="87" customFormat="1" ht="30" customHeight="1">
      <c r="B40" s="81" t="s">
        <v>442</v>
      </c>
      <c r="C40" s="10"/>
      <c r="D40" s="20"/>
      <c r="E40" s="20"/>
      <c r="F40" s="20"/>
      <c r="G40" s="20">
        <v>8.0000000000000002E-3</v>
      </c>
      <c r="H40" s="20"/>
      <c r="I40" s="72"/>
    </row>
    <row r="41" spans="1:10" s="87" customFormat="1" ht="30" customHeight="1">
      <c r="B41" s="81" t="s">
        <v>91</v>
      </c>
      <c r="C41" s="10"/>
      <c r="D41" s="20"/>
      <c r="E41" s="20"/>
      <c r="F41" s="20"/>
      <c r="G41" s="20">
        <v>8.0000000000000002E-3</v>
      </c>
      <c r="H41" s="20"/>
      <c r="I41" s="72"/>
    </row>
    <row r="42" spans="1:10" s="87" customFormat="1" ht="30" customHeight="1" thickBot="1">
      <c r="B42" s="67" t="s">
        <v>92</v>
      </c>
      <c r="C42" s="66"/>
      <c r="D42" s="65"/>
      <c r="E42" s="65"/>
      <c r="F42" s="65"/>
      <c r="G42" s="65">
        <v>8.0000000000000002E-3</v>
      </c>
      <c r="H42" s="65"/>
      <c r="I42" s="64"/>
    </row>
    <row r="43" spans="1:10" s="87" customFormat="1" ht="30" customHeight="1" thickTop="1" thickBot="1">
      <c r="B43" s="414" t="s">
        <v>11</v>
      </c>
      <c r="C43" s="415"/>
      <c r="D43" s="63">
        <f>D39</f>
        <v>0</v>
      </c>
      <c r="E43" s="63">
        <f t="shared" ref="E43:I43" si="2">E39</f>
        <v>0</v>
      </c>
      <c r="F43" s="63">
        <f t="shared" si="2"/>
        <v>0</v>
      </c>
      <c r="G43" s="63">
        <f t="shared" si="2"/>
        <v>2.4E-2</v>
      </c>
      <c r="H43" s="63">
        <f t="shared" si="2"/>
        <v>0</v>
      </c>
      <c r="I43" s="62">
        <f t="shared" si="2"/>
        <v>0</v>
      </c>
    </row>
    <row r="44" spans="1:10" ht="30" customHeight="1">
      <c r="B44" s="14"/>
      <c r="C44" s="14"/>
      <c r="D44" s="14"/>
      <c r="E44" s="14"/>
      <c r="F44" s="14"/>
      <c r="G44" s="14"/>
      <c r="H44" s="14"/>
      <c r="I44" s="14"/>
    </row>
    <row r="45" spans="1:10" ht="30" customHeight="1" thickBot="1">
      <c r="A45" s="87"/>
      <c r="B45" s="153" t="s">
        <v>342</v>
      </c>
      <c r="C45" s="14"/>
      <c r="D45" s="14"/>
      <c r="E45" s="14"/>
      <c r="F45" s="14"/>
      <c r="G45" s="14"/>
      <c r="H45" s="14"/>
      <c r="I45" s="80" t="s">
        <v>69</v>
      </c>
      <c r="J45" s="87"/>
    </row>
    <row r="46" spans="1:10" ht="30" customHeight="1" thickBot="1">
      <c r="A46" s="87"/>
      <c r="B46" s="78" t="s">
        <v>71</v>
      </c>
      <c r="C46" s="77" t="s">
        <v>17</v>
      </c>
      <c r="D46" s="77" t="s">
        <v>61</v>
      </c>
      <c r="E46" s="77" t="s">
        <v>62</v>
      </c>
      <c r="F46" s="77" t="s">
        <v>63</v>
      </c>
      <c r="G46" s="77" t="s">
        <v>64</v>
      </c>
      <c r="H46" s="77" t="s">
        <v>65</v>
      </c>
      <c r="I46" s="76" t="s">
        <v>66</v>
      </c>
      <c r="J46" s="87"/>
    </row>
    <row r="47" spans="1:10" ht="30" customHeight="1" thickTop="1">
      <c r="A47" s="87"/>
      <c r="B47" s="61" t="s">
        <v>96</v>
      </c>
      <c r="C47" s="60" t="s">
        <v>38</v>
      </c>
      <c r="D47" s="59">
        <f>SUM(D48:D49)</f>
        <v>0</v>
      </c>
      <c r="E47" s="59">
        <f t="shared" ref="E47:I47" si="3">SUM(E48:E49)</f>
        <v>0</v>
      </c>
      <c r="F47" s="59">
        <f t="shared" si="3"/>
        <v>0.25600000000000001</v>
      </c>
      <c r="G47" s="59">
        <f t="shared" si="3"/>
        <v>0.41600000000000004</v>
      </c>
      <c r="H47" s="59">
        <f t="shared" si="3"/>
        <v>0</v>
      </c>
      <c r="I47" s="58">
        <f t="shared" si="3"/>
        <v>0</v>
      </c>
      <c r="J47" s="87"/>
    </row>
    <row r="48" spans="1:10" ht="30" customHeight="1">
      <c r="A48" s="87"/>
      <c r="B48" s="81" t="s">
        <v>97</v>
      </c>
      <c r="C48" s="10"/>
      <c r="D48" s="20"/>
      <c r="E48" s="20"/>
      <c r="F48" s="20">
        <v>0.128</v>
      </c>
      <c r="G48" s="20">
        <v>0.20800000000000002</v>
      </c>
      <c r="H48" s="20"/>
      <c r="I48" s="72"/>
      <c r="J48" s="87"/>
    </row>
    <row r="49" spans="1:10" ht="30" customHeight="1">
      <c r="A49" s="87"/>
      <c r="B49" s="81" t="s">
        <v>98</v>
      </c>
      <c r="C49" s="10"/>
      <c r="D49" s="20"/>
      <c r="E49" s="20"/>
      <c r="F49" s="20">
        <v>0.128</v>
      </c>
      <c r="G49" s="20">
        <v>0.20800000000000002</v>
      </c>
      <c r="H49" s="20"/>
      <c r="I49" s="72"/>
      <c r="J49" s="87"/>
    </row>
    <row r="50" spans="1:10" ht="30" customHeight="1">
      <c r="A50" s="87"/>
      <c r="B50" s="71" t="s">
        <v>99</v>
      </c>
      <c r="C50" s="70"/>
      <c r="D50" s="69">
        <f>SUM(D51:D52)</f>
        <v>0.41599999999999998</v>
      </c>
      <c r="E50" s="69">
        <f t="shared" ref="E50:I50" si="4">SUM(E51:E52)</f>
        <v>0</v>
      </c>
      <c r="F50" s="69">
        <f t="shared" si="4"/>
        <v>0</v>
      </c>
      <c r="G50" s="69">
        <f t="shared" si="4"/>
        <v>0</v>
      </c>
      <c r="H50" s="69">
        <f t="shared" si="4"/>
        <v>0</v>
      </c>
      <c r="I50" s="68">
        <f t="shared" si="4"/>
        <v>0</v>
      </c>
      <c r="J50" s="87"/>
    </row>
    <row r="51" spans="1:10" ht="30" customHeight="1">
      <c r="A51" s="87"/>
      <c r="B51" s="81" t="s">
        <v>100</v>
      </c>
      <c r="C51" s="10"/>
      <c r="D51" s="20">
        <v>0.20799999999999999</v>
      </c>
      <c r="E51" s="20"/>
      <c r="F51" s="20"/>
      <c r="G51" s="20"/>
      <c r="H51" s="20"/>
      <c r="I51" s="72"/>
      <c r="J51" s="87"/>
    </row>
    <row r="52" spans="1:10" ht="30" customHeight="1">
      <c r="A52" s="87"/>
      <c r="B52" s="81" t="s">
        <v>101</v>
      </c>
      <c r="C52" s="10"/>
      <c r="D52" s="20">
        <v>0.20799999999999999</v>
      </c>
      <c r="E52" s="20"/>
      <c r="F52" s="20"/>
      <c r="G52" s="20"/>
      <c r="H52" s="20"/>
      <c r="I52" s="72"/>
      <c r="J52" s="87"/>
    </row>
    <row r="53" spans="1:10" ht="30" customHeight="1">
      <c r="A53" s="87"/>
      <c r="B53" s="71" t="s">
        <v>102</v>
      </c>
      <c r="C53" s="70"/>
      <c r="D53" s="69">
        <f>SUM(D54:D56)</f>
        <v>0</v>
      </c>
      <c r="E53" s="69">
        <f t="shared" ref="E53:I53" si="5">SUM(E54:E56)</f>
        <v>0</v>
      </c>
      <c r="F53" s="69">
        <f t="shared" si="5"/>
        <v>0</v>
      </c>
      <c r="G53" s="69">
        <f t="shared" si="5"/>
        <v>0.5</v>
      </c>
      <c r="H53" s="69">
        <f t="shared" si="5"/>
        <v>0.41600000000000004</v>
      </c>
      <c r="I53" s="68">
        <f t="shared" si="5"/>
        <v>1.92</v>
      </c>
      <c r="J53" s="87"/>
    </row>
    <row r="54" spans="1:10" ht="30" customHeight="1">
      <c r="A54" s="87"/>
      <c r="B54" s="81" t="s">
        <v>103</v>
      </c>
      <c r="C54" s="10"/>
      <c r="D54" s="20"/>
      <c r="E54" s="20"/>
      <c r="F54" s="20"/>
      <c r="G54" s="20">
        <v>0.5</v>
      </c>
      <c r="H54" s="20"/>
      <c r="I54" s="72"/>
      <c r="J54" s="87"/>
    </row>
    <row r="55" spans="1:10" ht="30" customHeight="1">
      <c r="A55" s="87"/>
      <c r="B55" s="81" t="s">
        <v>104</v>
      </c>
      <c r="C55" s="10"/>
      <c r="D55" s="20"/>
      <c r="E55" s="20"/>
      <c r="F55" s="20"/>
      <c r="G55" s="20"/>
      <c r="H55" s="20"/>
      <c r="I55" s="72">
        <v>1.92</v>
      </c>
      <c r="J55" s="87"/>
    </row>
    <row r="56" spans="1:10" ht="30" customHeight="1">
      <c r="A56" s="87"/>
      <c r="B56" s="81" t="s">
        <v>105</v>
      </c>
      <c r="C56" s="10"/>
      <c r="D56" s="20"/>
      <c r="E56" s="20"/>
      <c r="F56" s="20"/>
      <c r="G56" s="20"/>
      <c r="H56" s="20">
        <v>0.41600000000000004</v>
      </c>
      <c r="I56" s="72"/>
      <c r="J56" s="87"/>
    </row>
    <row r="57" spans="1:10" ht="30" customHeight="1">
      <c r="A57" s="87"/>
      <c r="B57" s="71" t="s">
        <v>106</v>
      </c>
      <c r="C57" s="70"/>
      <c r="D57" s="69">
        <f>SUM(D58:D60)</f>
        <v>0</v>
      </c>
      <c r="E57" s="69">
        <f t="shared" ref="E57:I57" si="6">SUM(E58:E60)</f>
        <v>0</v>
      </c>
      <c r="F57" s="69">
        <f t="shared" si="6"/>
        <v>0</v>
      </c>
      <c r="G57" s="69">
        <f t="shared" si="6"/>
        <v>0.11200000000000002</v>
      </c>
      <c r="H57" s="69">
        <f t="shared" si="6"/>
        <v>1</v>
      </c>
      <c r="I57" s="68">
        <f t="shared" si="6"/>
        <v>0</v>
      </c>
      <c r="J57" s="87"/>
    </row>
    <row r="58" spans="1:10" ht="30" customHeight="1">
      <c r="A58" s="87"/>
      <c r="B58" s="81" t="s">
        <v>107</v>
      </c>
      <c r="C58" s="10"/>
      <c r="D58" s="20"/>
      <c r="E58" s="20"/>
      <c r="F58" s="20"/>
      <c r="G58" s="20"/>
      <c r="H58" s="20">
        <v>0.5</v>
      </c>
      <c r="I58" s="72"/>
      <c r="J58" s="87"/>
    </row>
    <row r="59" spans="1:10" ht="30" customHeight="1">
      <c r="A59" s="87"/>
      <c r="B59" s="81" t="s">
        <v>108</v>
      </c>
      <c r="C59" s="10"/>
      <c r="D59" s="20"/>
      <c r="E59" s="20"/>
      <c r="F59" s="20"/>
      <c r="G59" s="20">
        <v>0.11200000000000002</v>
      </c>
      <c r="H59" s="20"/>
      <c r="I59" s="72"/>
      <c r="J59" s="87"/>
    </row>
    <row r="60" spans="1:10" ht="30" customHeight="1">
      <c r="A60" s="87"/>
      <c r="B60" s="81" t="s">
        <v>109</v>
      </c>
      <c r="C60" s="10"/>
      <c r="D60" s="20"/>
      <c r="E60" s="20"/>
      <c r="F60" s="20"/>
      <c r="G60" s="20"/>
      <c r="H60" s="20">
        <v>0.5</v>
      </c>
      <c r="I60" s="72"/>
      <c r="J60" s="87"/>
    </row>
    <row r="61" spans="1:10" ht="30" customHeight="1">
      <c r="A61" s="87"/>
      <c r="B61" s="71" t="s">
        <v>110</v>
      </c>
      <c r="C61" s="70"/>
      <c r="D61" s="69">
        <f>SUM(D62:D64)</f>
        <v>0</v>
      </c>
      <c r="E61" s="69">
        <f t="shared" ref="E61:I61" si="7">SUM(E62:E64)</f>
        <v>0</v>
      </c>
      <c r="F61" s="69">
        <f t="shared" si="7"/>
        <v>0</v>
      </c>
      <c r="G61" s="69">
        <f t="shared" si="7"/>
        <v>0.82</v>
      </c>
      <c r="H61" s="69">
        <f t="shared" si="7"/>
        <v>0</v>
      </c>
      <c r="I61" s="68">
        <f t="shared" si="7"/>
        <v>0</v>
      </c>
      <c r="J61" s="87"/>
    </row>
    <row r="62" spans="1:10" ht="30" customHeight="1">
      <c r="A62" s="87"/>
      <c r="B62" s="81" t="s">
        <v>103</v>
      </c>
      <c r="C62" s="10"/>
      <c r="D62" s="20"/>
      <c r="E62" s="20"/>
      <c r="F62" s="20"/>
      <c r="G62" s="20">
        <v>0.5</v>
      </c>
      <c r="H62" s="20"/>
      <c r="I62" s="72"/>
      <c r="J62" s="87"/>
    </row>
    <row r="63" spans="1:10" ht="30" customHeight="1">
      <c r="A63" s="87"/>
      <c r="B63" s="81" t="s">
        <v>111</v>
      </c>
      <c r="C63" s="10"/>
      <c r="D63" s="20"/>
      <c r="E63" s="20"/>
      <c r="F63" s="20"/>
      <c r="G63" s="20">
        <v>0.20800000000000002</v>
      </c>
      <c r="H63" s="20"/>
      <c r="I63" s="72"/>
      <c r="J63" s="87"/>
    </row>
    <row r="64" spans="1:10" ht="30" customHeight="1">
      <c r="A64" s="87"/>
      <c r="B64" s="81" t="s">
        <v>112</v>
      </c>
      <c r="C64" s="10"/>
      <c r="D64" s="20"/>
      <c r="E64" s="20"/>
      <c r="F64" s="20"/>
      <c r="G64" s="20">
        <v>0.112</v>
      </c>
      <c r="H64" s="20"/>
      <c r="I64" s="72"/>
      <c r="J64" s="87"/>
    </row>
    <row r="65" spans="1:10" ht="30" customHeight="1">
      <c r="A65" s="87"/>
      <c r="B65" s="71" t="s">
        <v>113</v>
      </c>
      <c r="C65" s="70"/>
      <c r="D65" s="69">
        <f>SUM(D66:D68)</f>
        <v>0</v>
      </c>
      <c r="E65" s="69">
        <f t="shared" ref="E65" si="8">SUM(E66:E68)</f>
        <v>0</v>
      </c>
      <c r="F65" s="69">
        <f>SUM(F66:F68)</f>
        <v>0.25600000000000001</v>
      </c>
      <c r="G65" s="69">
        <f t="shared" ref="G65:I65" si="9">SUM(G66:G68)</f>
        <v>0.41600000000000004</v>
      </c>
      <c r="H65" s="69">
        <f t="shared" si="9"/>
        <v>0</v>
      </c>
      <c r="I65" s="68">
        <f t="shared" si="9"/>
        <v>0</v>
      </c>
      <c r="J65" s="87"/>
    </row>
    <row r="66" spans="1:10" ht="30" customHeight="1">
      <c r="A66" s="87"/>
      <c r="B66" s="81" t="s">
        <v>114</v>
      </c>
      <c r="C66" s="10"/>
      <c r="D66" s="20"/>
      <c r="E66" s="20"/>
      <c r="F66" s="20">
        <v>0.128</v>
      </c>
      <c r="G66" s="20">
        <v>0.20800000000000002</v>
      </c>
      <c r="H66" s="20"/>
      <c r="I66" s="72"/>
      <c r="J66" s="87"/>
    </row>
    <row r="67" spans="1:10" ht="30" customHeight="1">
      <c r="A67" s="87"/>
      <c r="B67" s="81" t="s">
        <v>115</v>
      </c>
      <c r="C67" s="10"/>
      <c r="D67" s="20"/>
      <c r="E67" s="20"/>
      <c r="F67" s="20">
        <v>0.128</v>
      </c>
      <c r="G67" s="20">
        <v>0.20799999999999999</v>
      </c>
      <c r="H67" s="20"/>
      <c r="I67" s="72"/>
      <c r="J67" s="87"/>
    </row>
    <row r="68" spans="1:10" ht="30" customHeight="1" thickBot="1">
      <c r="A68" s="87"/>
      <c r="B68" s="57" t="s">
        <v>116</v>
      </c>
      <c r="C68" s="56"/>
      <c r="D68" s="55"/>
      <c r="E68" s="55"/>
      <c r="F68" s="55"/>
      <c r="G68" s="55"/>
      <c r="H68" s="55"/>
      <c r="I68" s="54"/>
      <c r="J68" s="87"/>
    </row>
    <row r="69" spans="1:10" ht="30" customHeight="1" thickTop="1" thickBot="1">
      <c r="A69" s="87"/>
      <c r="B69" s="414" t="s">
        <v>11</v>
      </c>
      <c r="C69" s="415"/>
      <c r="D69" s="63">
        <f>D47+D50+D53+D57+D61+D65</f>
        <v>0.41599999999999998</v>
      </c>
      <c r="E69" s="63">
        <f t="shared" ref="E69" si="10">E47+E50+E53+E57+E61+E65</f>
        <v>0</v>
      </c>
      <c r="F69" s="63">
        <f>F47+F50+F53+F57+F61+F65</f>
        <v>0.51200000000000001</v>
      </c>
      <c r="G69" s="63">
        <f>G47+G50+G53+G57+G61+G65</f>
        <v>2.2639999999999998</v>
      </c>
      <c r="H69" s="63">
        <f>H47+H50+H53+H57+H61+H65</f>
        <v>1.4159999999999999</v>
      </c>
      <c r="I69" s="62">
        <f>I47+I50+I53+I57+I61+I65</f>
        <v>1.92</v>
      </c>
      <c r="J69" s="87"/>
    </row>
    <row r="70" spans="1:10" ht="30" customHeight="1">
      <c r="A70" s="87"/>
      <c r="B70" s="14"/>
      <c r="C70" s="14"/>
      <c r="D70" s="14"/>
      <c r="E70" s="14"/>
      <c r="F70" s="14"/>
      <c r="G70" s="14"/>
      <c r="H70" s="14"/>
      <c r="I70" s="14"/>
      <c r="J70" s="87"/>
    </row>
    <row r="71" spans="1:10" s="87" customFormat="1" ht="30" customHeight="1" thickBot="1">
      <c r="B71" s="153" t="s">
        <v>443</v>
      </c>
      <c r="C71" s="14"/>
      <c r="D71" s="14"/>
      <c r="E71" s="14"/>
      <c r="F71" s="14"/>
      <c r="G71" s="14"/>
      <c r="H71" s="14"/>
      <c r="I71" s="80" t="s">
        <v>69</v>
      </c>
    </row>
    <row r="72" spans="1:10" s="87" customFormat="1" ht="30" customHeight="1" thickBot="1">
      <c r="B72" s="78" t="s">
        <v>71</v>
      </c>
      <c r="C72" s="77" t="s">
        <v>17</v>
      </c>
      <c r="D72" s="77" t="s">
        <v>61</v>
      </c>
      <c r="E72" s="77" t="s">
        <v>62</v>
      </c>
      <c r="F72" s="77" t="s">
        <v>63</v>
      </c>
      <c r="G72" s="77" t="s">
        <v>64</v>
      </c>
      <c r="H72" s="77" t="s">
        <v>65</v>
      </c>
      <c r="I72" s="76" t="s">
        <v>66</v>
      </c>
    </row>
    <row r="73" spans="1:10" s="87" customFormat="1" ht="30" customHeight="1" thickTop="1">
      <c r="B73" s="61" t="s">
        <v>96</v>
      </c>
      <c r="C73" s="60" t="s">
        <v>38</v>
      </c>
      <c r="D73" s="59">
        <f>SUM(D74:D75)</f>
        <v>0</v>
      </c>
      <c r="E73" s="59">
        <f t="shared" ref="E73:I73" si="11">SUM(E74:E75)</f>
        <v>0</v>
      </c>
      <c r="F73" s="59">
        <f t="shared" si="11"/>
        <v>0.25600000000000001</v>
      </c>
      <c r="G73" s="59">
        <f t="shared" si="11"/>
        <v>0.41600000000000004</v>
      </c>
      <c r="H73" s="59">
        <f t="shared" si="11"/>
        <v>0</v>
      </c>
      <c r="I73" s="58">
        <f t="shared" si="11"/>
        <v>0</v>
      </c>
    </row>
    <row r="74" spans="1:10" s="87" customFormat="1" ht="30" customHeight="1">
      <c r="B74" s="81" t="s">
        <v>97</v>
      </c>
      <c r="C74" s="10"/>
      <c r="D74" s="20"/>
      <c r="E74" s="20"/>
      <c r="F74" s="20">
        <v>0.128</v>
      </c>
      <c r="G74" s="20">
        <v>0.20800000000000002</v>
      </c>
      <c r="H74" s="20"/>
      <c r="I74" s="72"/>
    </row>
    <row r="75" spans="1:10" s="87" customFormat="1" ht="30" customHeight="1">
      <c r="B75" s="81" t="s">
        <v>98</v>
      </c>
      <c r="C75" s="10"/>
      <c r="D75" s="20"/>
      <c r="E75" s="20"/>
      <c r="F75" s="20">
        <v>0.128</v>
      </c>
      <c r="G75" s="20">
        <v>0.20800000000000002</v>
      </c>
      <c r="H75" s="20"/>
      <c r="I75" s="72"/>
    </row>
    <row r="76" spans="1:10" s="87" customFormat="1" ht="30" customHeight="1">
      <c r="B76" s="71" t="s">
        <v>444</v>
      </c>
      <c r="C76" s="70"/>
      <c r="D76" s="69">
        <f>SUM(D77:D79)</f>
        <v>0</v>
      </c>
      <c r="E76" s="69">
        <f t="shared" ref="E76:I76" si="12">SUM(E77:E79)</f>
        <v>0</v>
      </c>
      <c r="F76" s="69">
        <f t="shared" si="12"/>
        <v>0</v>
      </c>
      <c r="G76" s="69">
        <f t="shared" si="12"/>
        <v>0.5</v>
      </c>
      <c r="H76" s="69">
        <f t="shared" si="12"/>
        <v>0.41600000000000004</v>
      </c>
      <c r="I76" s="68">
        <f t="shared" si="12"/>
        <v>1.92</v>
      </c>
    </row>
    <row r="77" spans="1:10" s="87" customFormat="1" ht="30" customHeight="1">
      <c r="B77" s="81" t="s">
        <v>103</v>
      </c>
      <c r="C77" s="10"/>
      <c r="D77" s="20"/>
      <c r="E77" s="20"/>
      <c r="F77" s="20"/>
      <c r="G77" s="20">
        <v>0.5</v>
      </c>
      <c r="H77" s="20"/>
      <c r="I77" s="72"/>
    </row>
    <row r="78" spans="1:10" s="87" customFormat="1" ht="30" customHeight="1">
      <c r="B78" s="81" t="s">
        <v>104</v>
      </c>
      <c r="C78" s="10"/>
      <c r="D78" s="20"/>
      <c r="E78" s="20"/>
      <c r="F78" s="20"/>
      <c r="G78" s="20"/>
      <c r="H78" s="20"/>
      <c r="I78" s="72">
        <v>1.92</v>
      </c>
    </row>
    <row r="79" spans="1:10" s="87" customFormat="1" ht="30" customHeight="1">
      <c r="B79" s="81" t="s">
        <v>105</v>
      </c>
      <c r="C79" s="10"/>
      <c r="D79" s="20"/>
      <c r="E79" s="20"/>
      <c r="F79" s="20"/>
      <c r="G79" s="20"/>
      <c r="H79" s="20">
        <v>0.41600000000000004</v>
      </c>
      <c r="I79" s="72"/>
    </row>
    <row r="80" spans="1:10" s="87" customFormat="1" ht="30" customHeight="1">
      <c r="B80" s="71" t="s">
        <v>445</v>
      </c>
      <c r="C80" s="70"/>
      <c r="D80" s="69">
        <f>SUM(D81:D83)</f>
        <v>0</v>
      </c>
      <c r="E80" s="69">
        <f t="shared" ref="E80:I80" si="13">SUM(E81:E83)</f>
        <v>0</v>
      </c>
      <c r="F80" s="69">
        <f t="shared" si="13"/>
        <v>0</v>
      </c>
      <c r="G80" s="69">
        <f t="shared" si="13"/>
        <v>0.11200000000000002</v>
      </c>
      <c r="H80" s="69">
        <f t="shared" si="13"/>
        <v>1</v>
      </c>
      <c r="I80" s="68">
        <f t="shared" si="13"/>
        <v>0</v>
      </c>
    </row>
    <row r="81" spans="2:9" s="87" customFormat="1" ht="30" customHeight="1">
      <c r="B81" s="81" t="s">
        <v>107</v>
      </c>
      <c r="C81" s="10"/>
      <c r="D81" s="20"/>
      <c r="E81" s="20"/>
      <c r="F81" s="20"/>
      <c r="G81" s="20"/>
      <c r="H81" s="20">
        <v>0.5</v>
      </c>
      <c r="I81" s="72"/>
    </row>
    <row r="82" spans="2:9" s="87" customFormat="1" ht="30" customHeight="1">
      <c r="B82" s="81" t="s">
        <v>108</v>
      </c>
      <c r="C82" s="10"/>
      <c r="D82" s="20"/>
      <c r="E82" s="20"/>
      <c r="F82" s="20"/>
      <c r="G82" s="20">
        <v>0.11200000000000002</v>
      </c>
      <c r="H82" s="20"/>
      <c r="I82" s="72"/>
    </row>
    <row r="83" spans="2:9" s="87" customFormat="1" ht="30" customHeight="1">
      <c r="B83" s="81" t="s">
        <v>109</v>
      </c>
      <c r="C83" s="10"/>
      <c r="D83" s="20"/>
      <c r="E83" s="20"/>
      <c r="F83" s="20"/>
      <c r="G83" s="20"/>
      <c r="H83" s="20">
        <v>0.5</v>
      </c>
      <c r="I83" s="72"/>
    </row>
    <row r="84" spans="2:9" s="87" customFormat="1" ht="30" customHeight="1">
      <c r="B84" s="71" t="s">
        <v>446</v>
      </c>
      <c r="C84" s="70"/>
      <c r="D84" s="69">
        <f>SUM(D85:D87)</f>
        <v>0</v>
      </c>
      <c r="E84" s="69">
        <f t="shared" ref="E84:I84" si="14">SUM(E85:E87)</f>
        <v>0</v>
      </c>
      <c r="F84" s="69">
        <f t="shared" si="14"/>
        <v>0</v>
      </c>
      <c r="G84" s="69">
        <f t="shared" si="14"/>
        <v>0.82</v>
      </c>
      <c r="H84" s="69">
        <f t="shared" si="14"/>
        <v>0</v>
      </c>
      <c r="I84" s="68">
        <f t="shared" si="14"/>
        <v>0</v>
      </c>
    </row>
    <row r="85" spans="2:9" s="87" customFormat="1" ht="30" customHeight="1">
      <c r="B85" s="81" t="s">
        <v>103</v>
      </c>
      <c r="C85" s="10"/>
      <c r="D85" s="20"/>
      <c r="E85" s="20"/>
      <c r="F85" s="20"/>
      <c r="G85" s="20">
        <v>0.5</v>
      </c>
      <c r="H85" s="20"/>
      <c r="I85" s="72"/>
    </row>
    <row r="86" spans="2:9" s="87" customFormat="1" ht="30" customHeight="1">
      <c r="B86" s="81" t="s">
        <v>111</v>
      </c>
      <c r="C86" s="10"/>
      <c r="D86" s="20"/>
      <c r="E86" s="20"/>
      <c r="F86" s="20"/>
      <c r="G86" s="20">
        <v>0.20800000000000002</v>
      </c>
      <c r="H86" s="20"/>
      <c r="I86" s="72"/>
    </row>
    <row r="87" spans="2:9" s="87" customFormat="1" ht="30" customHeight="1">
      <c r="B87" s="81" t="s">
        <v>112</v>
      </c>
      <c r="C87" s="10"/>
      <c r="D87" s="20"/>
      <c r="E87" s="20"/>
      <c r="F87" s="20"/>
      <c r="G87" s="20">
        <v>0.112</v>
      </c>
      <c r="H87" s="20"/>
      <c r="I87" s="72"/>
    </row>
    <row r="88" spans="2:9" s="87" customFormat="1" ht="30" customHeight="1">
      <c r="B88" s="71" t="s">
        <v>447</v>
      </c>
      <c r="C88" s="70"/>
      <c r="D88" s="69">
        <f>SUM(D89:D90)</f>
        <v>0</v>
      </c>
      <c r="E88" s="69">
        <f t="shared" ref="E88:I88" si="15">SUM(E89:E90)</f>
        <v>0</v>
      </c>
      <c r="F88" s="69">
        <f t="shared" si="15"/>
        <v>0.25600000000000001</v>
      </c>
      <c r="G88" s="69">
        <f t="shared" si="15"/>
        <v>0.41600000000000004</v>
      </c>
      <c r="H88" s="69">
        <f t="shared" si="15"/>
        <v>0</v>
      </c>
      <c r="I88" s="68">
        <f t="shared" si="15"/>
        <v>0</v>
      </c>
    </row>
    <row r="89" spans="2:9" s="87" customFormat="1" ht="30" customHeight="1">
      <c r="B89" s="81" t="s">
        <v>114</v>
      </c>
      <c r="C89" s="10"/>
      <c r="D89" s="20"/>
      <c r="E89" s="20"/>
      <c r="F89" s="20">
        <v>0.128</v>
      </c>
      <c r="G89" s="20">
        <v>0.20800000000000002</v>
      </c>
      <c r="H89" s="20"/>
      <c r="I89" s="72"/>
    </row>
    <row r="90" spans="2:9" s="87" customFormat="1" ht="30" customHeight="1">
      <c r="B90" s="81" t="s">
        <v>115</v>
      </c>
      <c r="C90" s="10"/>
      <c r="D90" s="20"/>
      <c r="E90" s="20"/>
      <c r="F90" s="20">
        <v>0.128</v>
      </c>
      <c r="G90" s="20">
        <v>0.20799999999999999</v>
      </c>
      <c r="H90" s="20"/>
      <c r="I90" s="72"/>
    </row>
    <row r="91" spans="2:9" s="87" customFormat="1" ht="30" customHeight="1" thickBot="1">
      <c r="B91" s="57" t="s">
        <v>448</v>
      </c>
      <c r="C91" s="56"/>
      <c r="D91" s="55"/>
      <c r="E91" s="55"/>
      <c r="F91" s="55"/>
      <c r="G91" s="55"/>
      <c r="H91" s="55"/>
      <c r="I91" s="54"/>
    </row>
    <row r="92" spans="2:9" s="87" customFormat="1" ht="30" customHeight="1" thickTop="1" thickBot="1">
      <c r="B92" s="414" t="s">
        <v>11</v>
      </c>
      <c r="C92" s="415"/>
      <c r="D92" s="63">
        <f>D73+D76+D80+D84+D88+D91</f>
        <v>0</v>
      </c>
      <c r="E92" s="63">
        <f t="shared" ref="E92:I92" si="16">E73+E76+E80+E84+E88+E91</f>
        <v>0</v>
      </c>
      <c r="F92" s="63">
        <f t="shared" si="16"/>
        <v>0.51200000000000001</v>
      </c>
      <c r="G92" s="63">
        <f t="shared" si="16"/>
        <v>2.2639999999999998</v>
      </c>
      <c r="H92" s="63">
        <f t="shared" si="16"/>
        <v>1.4159999999999999</v>
      </c>
      <c r="I92" s="62">
        <f t="shared" si="16"/>
        <v>1.92</v>
      </c>
    </row>
    <row r="93" spans="2:9" s="87" customFormat="1" ht="30" customHeight="1">
      <c r="B93" s="244"/>
      <c r="C93" s="244"/>
      <c r="D93" s="245"/>
      <c r="E93" s="245"/>
      <c r="F93" s="245"/>
      <c r="G93" s="245"/>
      <c r="H93" s="245"/>
      <c r="I93" s="245"/>
    </row>
    <row r="94" spans="2:9" ht="30" customHeight="1" thickBot="1">
      <c r="B94" s="153" t="s">
        <v>389</v>
      </c>
      <c r="C94" s="14"/>
      <c r="D94" s="14"/>
      <c r="E94" s="14"/>
      <c r="F94" s="14"/>
      <c r="G94" s="14"/>
      <c r="H94" s="14"/>
      <c r="I94" s="80" t="s">
        <v>69</v>
      </c>
    </row>
    <row r="95" spans="2:9" ht="30" customHeight="1" thickBot="1">
      <c r="B95" s="78" t="s">
        <v>71</v>
      </c>
      <c r="C95" s="77" t="s">
        <v>17</v>
      </c>
      <c r="D95" s="77" t="s">
        <v>61</v>
      </c>
      <c r="E95" s="77" t="s">
        <v>62</v>
      </c>
      <c r="F95" s="77" t="s">
        <v>63</v>
      </c>
      <c r="G95" s="77" t="s">
        <v>64</v>
      </c>
      <c r="H95" s="77" t="s">
        <v>65</v>
      </c>
      <c r="I95" s="76" t="s">
        <v>66</v>
      </c>
    </row>
    <row r="96" spans="2:9" ht="30" customHeight="1" thickTop="1">
      <c r="B96" s="61" t="s">
        <v>96</v>
      </c>
      <c r="C96" s="60" t="s">
        <v>38</v>
      </c>
      <c r="D96" s="59">
        <f>SUM(D97:D98)</f>
        <v>0</v>
      </c>
      <c r="E96" s="59">
        <f t="shared" ref="E96:I96" si="17">SUM(E97:E98)</f>
        <v>0</v>
      </c>
      <c r="F96" s="59">
        <f t="shared" si="17"/>
        <v>0.25600000000000001</v>
      </c>
      <c r="G96" s="59">
        <f t="shared" si="17"/>
        <v>0.41600000000000004</v>
      </c>
      <c r="H96" s="59">
        <f t="shared" si="17"/>
        <v>0</v>
      </c>
      <c r="I96" s="58">
        <f t="shared" si="17"/>
        <v>0</v>
      </c>
    </row>
    <row r="97" spans="2:9" ht="30" customHeight="1">
      <c r="B97" s="81" t="s">
        <v>97</v>
      </c>
      <c r="C97" s="10"/>
      <c r="D97" s="20"/>
      <c r="E97" s="20"/>
      <c r="F97" s="20">
        <v>0.128</v>
      </c>
      <c r="G97" s="20">
        <v>0.20800000000000002</v>
      </c>
      <c r="H97" s="20"/>
      <c r="I97" s="72"/>
    </row>
    <row r="98" spans="2:9" ht="30" customHeight="1">
      <c r="B98" s="81" t="s">
        <v>98</v>
      </c>
      <c r="C98" s="10"/>
      <c r="D98" s="20"/>
      <c r="E98" s="20"/>
      <c r="F98" s="20">
        <v>0.128</v>
      </c>
      <c r="G98" s="20">
        <v>0.20800000000000002</v>
      </c>
      <c r="H98" s="20"/>
      <c r="I98" s="72"/>
    </row>
    <row r="99" spans="2:9" ht="30" customHeight="1">
      <c r="B99" s="71" t="s">
        <v>398</v>
      </c>
      <c r="C99" s="70"/>
      <c r="D99" s="69">
        <f>SUM(D100:D101)</f>
        <v>0.41599999999999998</v>
      </c>
      <c r="E99" s="69">
        <f t="shared" ref="E99:I99" si="18">SUM(E100:E101)</f>
        <v>0</v>
      </c>
      <c r="F99" s="69">
        <f t="shared" si="18"/>
        <v>0</v>
      </c>
      <c r="G99" s="69">
        <f t="shared" si="18"/>
        <v>0</v>
      </c>
      <c r="H99" s="69">
        <f t="shared" si="18"/>
        <v>0</v>
      </c>
      <c r="I99" s="68">
        <f t="shared" si="18"/>
        <v>0</v>
      </c>
    </row>
    <row r="100" spans="2:9" ht="30" customHeight="1">
      <c r="B100" s="81" t="s">
        <v>100</v>
      </c>
      <c r="C100" s="10"/>
      <c r="D100" s="20">
        <v>0.20799999999999999</v>
      </c>
      <c r="E100" s="20"/>
      <c r="F100" s="20"/>
      <c r="G100" s="20"/>
      <c r="H100" s="20"/>
      <c r="I100" s="72"/>
    </row>
    <row r="101" spans="2:9" ht="30" customHeight="1">
      <c r="B101" s="81" t="s">
        <v>101</v>
      </c>
      <c r="C101" s="10"/>
      <c r="D101" s="20">
        <v>0.20799999999999999</v>
      </c>
      <c r="E101" s="20"/>
      <c r="F101" s="20"/>
      <c r="G101" s="20"/>
      <c r="H101" s="20"/>
      <c r="I101" s="72"/>
    </row>
    <row r="102" spans="2:9" ht="30" customHeight="1">
      <c r="B102" s="71" t="s">
        <v>386</v>
      </c>
      <c r="C102" s="70"/>
      <c r="D102" s="69">
        <f>SUM(D103:D105)</f>
        <v>0</v>
      </c>
      <c r="E102" s="69">
        <f t="shared" ref="E102:I102" si="19">SUM(E103:E105)</f>
        <v>0</v>
      </c>
      <c r="F102" s="69">
        <f t="shared" si="19"/>
        <v>0</v>
      </c>
      <c r="G102" s="69">
        <f t="shared" si="19"/>
        <v>0.11200000000000002</v>
      </c>
      <c r="H102" s="69">
        <f t="shared" si="19"/>
        <v>1</v>
      </c>
      <c r="I102" s="68">
        <f t="shared" si="19"/>
        <v>0</v>
      </c>
    </row>
    <row r="103" spans="2:9" ht="30" customHeight="1">
      <c r="B103" s="81" t="s">
        <v>107</v>
      </c>
      <c r="C103" s="10"/>
      <c r="D103" s="20"/>
      <c r="E103" s="20"/>
      <c r="F103" s="20"/>
      <c r="G103" s="20"/>
      <c r="H103" s="20">
        <v>0.5</v>
      </c>
      <c r="I103" s="72"/>
    </row>
    <row r="104" spans="2:9" ht="30" customHeight="1">
      <c r="B104" s="81" t="s">
        <v>108</v>
      </c>
      <c r="C104" s="10"/>
      <c r="D104" s="20"/>
      <c r="E104" s="20"/>
      <c r="F104" s="20"/>
      <c r="G104" s="20">
        <v>0.11200000000000002</v>
      </c>
      <c r="H104" s="20"/>
      <c r="I104" s="72"/>
    </row>
    <row r="105" spans="2:9" ht="30" customHeight="1">
      <c r="B105" s="81" t="s">
        <v>109</v>
      </c>
      <c r="C105" s="10"/>
      <c r="D105" s="20"/>
      <c r="E105" s="20"/>
      <c r="F105" s="20"/>
      <c r="G105" s="20"/>
      <c r="H105" s="20">
        <v>0.5</v>
      </c>
      <c r="I105" s="72"/>
    </row>
    <row r="106" spans="2:9" ht="30" customHeight="1">
      <c r="B106" s="71" t="s">
        <v>387</v>
      </c>
      <c r="C106" s="70"/>
      <c r="D106" s="69">
        <f t="shared" ref="D106:I106" si="20">SUM(D107:D108)</f>
        <v>0</v>
      </c>
      <c r="E106" s="69">
        <f t="shared" si="20"/>
        <v>0</v>
      </c>
      <c r="F106" s="69">
        <f t="shared" si="20"/>
        <v>0</v>
      </c>
      <c r="G106" s="69">
        <f t="shared" si="20"/>
        <v>0.32</v>
      </c>
      <c r="H106" s="69">
        <f t="shared" si="20"/>
        <v>0</v>
      </c>
      <c r="I106" s="68">
        <f t="shared" si="20"/>
        <v>0</v>
      </c>
    </row>
    <row r="107" spans="2:9" ht="30" customHeight="1">
      <c r="B107" s="81" t="s">
        <v>399</v>
      </c>
      <c r="C107" s="10"/>
      <c r="D107" s="20"/>
      <c r="E107" s="20"/>
      <c r="F107" s="20"/>
      <c r="G107" s="20">
        <v>0.20800000000000002</v>
      </c>
      <c r="H107" s="20"/>
      <c r="I107" s="72"/>
    </row>
    <row r="108" spans="2:9" ht="30" customHeight="1">
      <c r="B108" s="81" t="s">
        <v>400</v>
      </c>
      <c r="C108" s="10"/>
      <c r="D108" s="20"/>
      <c r="E108" s="20"/>
      <c r="F108" s="20"/>
      <c r="G108" s="20">
        <v>0.112</v>
      </c>
      <c r="H108" s="20"/>
      <c r="I108" s="72"/>
    </row>
    <row r="109" spans="2:9" ht="30" customHeight="1">
      <c r="B109" s="71" t="s">
        <v>396</v>
      </c>
      <c r="C109" s="70"/>
      <c r="D109" s="69">
        <f>SUM(D110:D112)</f>
        <v>0</v>
      </c>
      <c r="E109" s="69">
        <f t="shared" ref="E109:I109" si="21">SUM(E110:E112)</f>
        <v>0</v>
      </c>
      <c r="F109" s="69">
        <f>SUM(F110:F112)</f>
        <v>0.25600000000000001</v>
      </c>
      <c r="G109" s="69">
        <f t="shared" si="21"/>
        <v>0.41600000000000004</v>
      </c>
      <c r="H109" s="69">
        <f t="shared" si="21"/>
        <v>0</v>
      </c>
      <c r="I109" s="68">
        <f t="shared" si="21"/>
        <v>0</v>
      </c>
    </row>
    <row r="110" spans="2:9" ht="30" customHeight="1">
      <c r="B110" s="81" t="s">
        <v>114</v>
      </c>
      <c r="C110" s="10"/>
      <c r="D110" s="20"/>
      <c r="E110" s="20"/>
      <c r="F110" s="20">
        <v>0.128</v>
      </c>
      <c r="G110" s="20">
        <v>0.20800000000000002</v>
      </c>
      <c r="H110" s="20"/>
      <c r="I110" s="72"/>
    </row>
    <row r="111" spans="2:9" ht="30" customHeight="1">
      <c r="B111" s="81" t="s">
        <v>115</v>
      </c>
      <c r="C111" s="10"/>
      <c r="D111" s="20"/>
      <c r="E111" s="20"/>
      <c r="F111" s="20">
        <v>0.128</v>
      </c>
      <c r="G111" s="20">
        <v>0.20799999999999999</v>
      </c>
      <c r="H111" s="20"/>
      <c r="I111" s="72"/>
    </row>
    <row r="112" spans="2:9" ht="30" customHeight="1" thickBot="1">
      <c r="B112" s="57" t="s">
        <v>397</v>
      </c>
      <c r="C112" s="56"/>
      <c r="D112" s="55"/>
      <c r="E112" s="55"/>
      <c r="F112" s="55"/>
      <c r="G112" s="55"/>
      <c r="H112" s="55"/>
      <c r="I112" s="54"/>
    </row>
    <row r="113" spans="2:9" ht="30" customHeight="1" thickTop="1" thickBot="1">
      <c r="B113" s="414" t="s">
        <v>11</v>
      </c>
      <c r="C113" s="415"/>
      <c r="D113" s="63">
        <f t="shared" ref="D113:I113" si="22">D96+D99+D102+D106+D109</f>
        <v>0.41599999999999998</v>
      </c>
      <c r="E113" s="63">
        <f t="shared" si="22"/>
        <v>0</v>
      </c>
      <c r="F113" s="63">
        <f t="shared" si="22"/>
        <v>0.51200000000000001</v>
      </c>
      <c r="G113" s="63">
        <f t="shared" si="22"/>
        <v>1.2640000000000002</v>
      </c>
      <c r="H113" s="63">
        <f t="shared" si="22"/>
        <v>1</v>
      </c>
      <c r="I113" s="62">
        <f t="shared" si="22"/>
        <v>0</v>
      </c>
    </row>
    <row r="114" spans="2:9" s="87" customFormat="1" ht="30" customHeight="1">
      <c r="B114" s="244"/>
      <c r="C114" s="244"/>
      <c r="D114" s="245"/>
      <c r="E114" s="245"/>
      <c r="F114" s="245"/>
      <c r="G114" s="245"/>
      <c r="H114" s="245"/>
      <c r="I114" s="245"/>
    </row>
    <row r="115" spans="2:9" s="87" customFormat="1" ht="30" customHeight="1" thickBot="1">
      <c r="B115" s="153" t="s">
        <v>485</v>
      </c>
      <c r="C115" s="14"/>
      <c r="D115" s="14"/>
      <c r="E115" s="14"/>
      <c r="F115" s="14"/>
      <c r="G115" s="14"/>
      <c r="H115" s="14"/>
      <c r="I115" s="80" t="s">
        <v>69</v>
      </c>
    </row>
    <row r="116" spans="2:9" s="87" customFormat="1" ht="30" customHeight="1" thickBot="1">
      <c r="B116" s="78" t="s">
        <v>71</v>
      </c>
      <c r="C116" s="77" t="s">
        <v>17</v>
      </c>
      <c r="D116" s="77" t="s">
        <v>61</v>
      </c>
      <c r="E116" s="77" t="s">
        <v>62</v>
      </c>
      <c r="F116" s="77" t="s">
        <v>63</v>
      </c>
      <c r="G116" s="77" t="s">
        <v>64</v>
      </c>
      <c r="H116" s="77" t="s">
        <v>65</v>
      </c>
      <c r="I116" s="76" t="s">
        <v>66</v>
      </c>
    </row>
    <row r="117" spans="2:9" s="87" customFormat="1" ht="30" customHeight="1" thickTop="1">
      <c r="B117" s="61" t="s">
        <v>96</v>
      </c>
      <c r="C117" s="60" t="s">
        <v>38</v>
      </c>
      <c r="D117" s="59">
        <f>SUM(D118:D119)</f>
        <v>0</v>
      </c>
      <c r="E117" s="59">
        <f t="shared" ref="E117:I117" si="23">SUM(E118:E119)</f>
        <v>0</v>
      </c>
      <c r="F117" s="59">
        <f t="shared" si="23"/>
        <v>0.25600000000000001</v>
      </c>
      <c r="G117" s="59">
        <f t="shared" si="23"/>
        <v>0.41600000000000004</v>
      </c>
      <c r="H117" s="59">
        <f t="shared" si="23"/>
        <v>0</v>
      </c>
      <c r="I117" s="58">
        <f t="shared" si="23"/>
        <v>0</v>
      </c>
    </row>
    <row r="118" spans="2:9" s="87" customFormat="1" ht="30" customHeight="1">
      <c r="B118" s="81" t="s">
        <v>97</v>
      </c>
      <c r="C118" s="10"/>
      <c r="D118" s="20"/>
      <c r="E118" s="20"/>
      <c r="F118" s="20">
        <v>0.128</v>
      </c>
      <c r="G118" s="20">
        <v>0.20800000000000002</v>
      </c>
      <c r="H118" s="20"/>
      <c r="I118" s="72"/>
    </row>
    <row r="119" spans="2:9" s="87" customFormat="1" ht="30" customHeight="1">
      <c r="B119" s="81" t="s">
        <v>98</v>
      </c>
      <c r="C119" s="10"/>
      <c r="D119" s="20"/>
      <c r="E119" s="20"/>
      <c r="F119" s="20">
        <v>0.128</v>
      </c>
      <c r="G119" s="20">
        <v>0.20800000000000002</v>
      </c>
      <c r="H119" s="20"/>
      <c r="I119" s="72"/>
    </row>
    <row r="120" spans="2:9" s="87" customFormat="1" ht="30" customHeight="1">
      <c r="B120" s="71" t="s">
        <v>486</v>
      </c>
      <c r="C120" s="70"/>
      <c r="D120" s="69">
        <f>SUM(D121:D123)</f>
        <v>0</v>
      </c>
      <c r="E120" s="69">
        <f t="shared" ref="E120:I120" si="24">SUM(E121:E123)</f>
        <v>0</v>
      </c>
      <c r="F120" s="69">
        <f t="shared" si="24"/>
        <v>0</v>
      </c>
      <c r="G120" s="69">
        <f t="shared" si="24"/>
        <v>0.11200000000000002</v>
      </c>
      <c r="H120" s="69">
        <f t="shared" si="24"/>
        <v>1</v>
      </c>
      <c r="I120" s="68">
        <f t="shared" si="24"/>
        <v>0</v>
      </c>
    </row>
    <row r="121" spans="2:9" s="87" customFormat="1" ht="30" customHeight="1">
      <c r="B121" s="81" t="s">
        <v>107</v>
      </c>
      <c r="C121" s="10"/>
      <c r="D121" s="20"/>
      <c r="E121" s="20"/>
      <c r="F121" s="20"/>
      <c r="G121" s="20"/>
      <c r="H121" s="20">
        <v>0.5</v>
      </c>
      <c r="I121" s="72"/>
    </row>
    <row r="122" spans="2:9" s="87" customFormat="1" ht="30" customHeight="1">
      <c r="B122" s="81" t="s">
        <v>108</v>
      </c>
      <c r="C122" s="10"/>
      <c r="D122" s="20"/>
      <c r="E122" s="20"/>
      <c r="F122" s="20"/>
      <c r="G122" s="20">
        <v>0.11200000000000002</v>
      </c>
      <c r="H122" s="20"/>
      <c r="I122" s="72"/>
    </row>
    <row r="123" spans="2:9" s="87" customFormat="1" ht="30" customHeight="1">
      <c r="B123" s="81" t="s">
        <v>109</v>
      </c>
      <c r="C123" s="10"/>
      <c r="D123" s="20"/>
      <c r="E123" s="20"/>
      <c r="F123" s="20"/>
      <c r="G123" s="20"/>
      <c r="H123" s="20">
        <v>0.5</v>
      </c>
      <c r="I123" s="72"/>
    </row>
    <row r="124" spans="2:9" s="87" customFormat="1" ht="30" customHeight="1">
      <c r="B124" s="71" t="s">
        <v>487</v>
      </c>
      <c r="C124" s="70"/>
      <c r="D124" s="69">
        <f t="shared" ref="D124:I124" si="25">SUM(D125:D126)</f>
        <v>0</v>
      </c>
      <c r="E124" s="69">
        <f t="shared" si="25"/>
        <v>0</v>
      </c>
      <c r="F124" s="69">
        <f t="shared" si="25"/>
        <v>0</v>
      </c>
      <c r="G124" s="69">
        <f t="shared" si="25"/>
        <v>0.32</v>
      </c>
      <c r="H124" s="69">
        <f t="shared" si="25"/>
        <v>0</v>
      </c>
      <c r="I124" s="68">
        <f t="shared" si="25"/>
        <v>0</v>
      </c>
    </row>
    <row r="125" spans="2:9" s="87" customFormat="1" ht="30" customHeight="1">
      <c r="B125" s="81" t="s">
        <v>399</v>
      </c>
      <c r="C125" s="10"/>
      <c r="D125" s="20"/>
      <c r="E125" s="20"/>
      <c r="F125" s="20"/>
      <c r="G125" s="20">
        <v>0.20800000000000002</v>
      </c>
      <c r="H125" s="20"/>
      <c r="I125" s="72"/>
    </row>
    <row r="126" spans="2:9" s="87" customFormat="1" ht="30" customHeight="1">
      <c r="B126" s="81" t="s">
        <v>400</v>
      </c>
      <c r="C126" s="10"/>
      <c r="D126" s="20"/>
      <c r="E126" s="20"/>
      <c r="F126" s="20"/>
      <c r="G126" s="20">
        <v>0.112</v>
      </c>
      <c r="H126" s="20"/>
      <c r="I126" s="72"/>
    </row>
    <row r="127" spans="2:9" s="87" customFormat="1" ht="30" customHeight="1">
      <c r="B127" s="71" t="s">
        <v>488</v>
      </c>
      <c r="C127" s="70"/>
      <c r="D127" s="69">
        <f>SUM(D128:D130)</f>
        <v>0</v>
      </c>
      <c r="E127" s="69">
        <f t="shared" ref="E127" si="26">SUM(E128:E130)</f>
        <v>0</v>
      </c>
      <c r="F127" s="69">
        <f>SUM(F128:F130)</f>
        <v>0.25600000000000001</v>
      </c>
      <c r="G127" s="69">
        <f t="shared" ref="G127:I127" si="27">SUM(G128:G130)</f>
        <v>0.41600000000000004</v>
      </c>
      <c r="H127" s="69">
        <f t="shared" si="27"/>
        <v>0</v>
      </c>
      <c r="I127" s="68">
        <f t="shared" si="27"/>
        <v>0</v>
      </c>
    </row>
    <row r="128" spans="2:9" s="87" customFormat="1" ht="30" customHeight="1">
      <c r="B128" s="81" t="s">
        <v>114</v>
      </c>
      <c r="C128" s="10"/>
      <c r="D128" s="20"/>
      <c r="E128" s="20"/>
      <c r="F128" s="20">
        <v>0.128</v>
      </c>
      <c r="G128" s="20">
        <v>0.20800000000000002</v>
      </c>
      <c r="H128" s="20"/>
      <c r="I128" s="72"/>
    </row>
    <row r="129" spans="2:9" s="87" customFormat="1" ht="30" customHeight="1">
      <c r="B129" s="81" t="s">
        <v>115</v>
      </c>
      <c r="C129" s="10"/>
      <c r="D129" s="20"/>
      <c r="E129" s="20"/>
      <c r="F129" s="20">
        <v>0.128</v>
      </c>
      <c r="G129" s="20">
        <v>0.20799999999999999</v>
      </c>
      <c r="H129" s="20"/>
      <c r="I129" s="72"/>
    </row>
    <row r="130" spans="2:9" s="87" customFormat="1" ht="30" customHeight="1" thickBot="1">
      <c r="B130" s="57" t="s">
        <v>489</v>
      </c>
      <c r="C130" s="56"/>
      <c r="D130" s="55"/>
      <c r="E130" s="55"/>
      <c r="F130" s="55"/>
      <c r="G130" s="55"/>
      <c r="H130" s="55"/>
      <c r="I130" s="54"/>
    </row>
    <row r="131" spans="2:9" s="87" customFormat="1" ht="30" customHeight="1" thickTop="1" thickBot="1">
      <c r="B131" s="414" t="s">
        <v>11</v>
      </c>
      <c r="C131" s="415"/>
      <c r="D131" s="63">
        <f t="shared" ref="D131:I131" si="28">D117+D120+D124+D127</f>
        <v>0</v>
      </c>
      <c r="E131" s="63">
        <f t="shared" si="28"/>
        <v>0</v>
      </c>
      <c r="F131" s="63">
        <f t="shared" si="28"/>
        <v>0.51200000000000001</v>
      </c>
      <c r="G131" s="63">
        <f t="shared" si="28"/>
        <v>1.2640000000000002</v>
      </c>
      <c r="H131" s="63">
        <f t="shared" si="28"/>
        <v>1</v>
      </c>
      <c r="I131" s="62">
        <f t="shared" si="28"/>
        <v>0</v>
      </c>
    </row>
    <row r="132" spans="2:9" ht="30" customHeight="1">
      <c r="B132" s="14"/>
      <c r="C132" s="14"/>
      <c r="D132" s="14"/>
      <c r="E132" s="14"/>
      <c r="F132" s="14"/>
      <c r="G132" s="14"/>
      <c r="H132" s="14"/>
      <c r="I132" s="14"/>
    </row>
    <row r="133" spans="2:9" ht="19.5">
      <c r="B133" s="14" t="s">
        <v>117</v>
      </c>
      <c r="C133" s="14"/>
      <c r="D133" s="14"/>
      <c r="E133" s="14"/>
      <c r="F133" s="14"/>
      <c r="G133" s="14"/>
      <c r="H133" s="14"/>
      <c r="I133" s="14"/>
    </row>
    <row r="134" spans="2:9" ht="19.5">
      <c r="B134" s="14" t="s">
        <v>118</v>
      </c>
      <c r="C134" s="14"/>
      <c r="D134" s="14"/>
      <c r="E134" s="14"/>
      <c r="F134" s="14"/>
      <c r="G134" s="14"/>
      <c r="H134" s="14"/>
      <c r="I134" s="14"/>
    </row>
  </sheetData>
  <mergeCells count="6">
    <mergeCell ref="B131:C131"/>
    <mergeCell ref="B35:C35"/>
    <mergeCell ref="B113:C113"/>
    <mergeCell ref="B69:C69"/>
    <mergeCell ref="B43:C43"/>
    <mergeCell ref="B92:C92"/>
  </mergeCells>
  <phoneticPr fontId="1" type="noConversion"/>
  <pageMargins left="0.25" right="0.25" top="0.75" bottom="0.75" header="0.3" footer="0.3"/>
  <pageSetup paperSize="9" scale="47" fitToHeight="0" orientation="portrait" r:id="rId1"/>
  <rowBreaks count="1" manualBreakCount="1">
    <brk id="93" max="9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W25"/>
  <sheetViews>
    <sheetView view="pageBreakPreview" zoomScale="60" zoomScaleNormal="70" workbookViewId="0">
      <selection activeCell="Q17" sqref="Q17:T18"/>
    </sheetView>
  </sheetViews>
  <sheetFormatPr defaultRowHeight="16.5"/>
  <cols>
    <col min="1" max="1" width="3.625" style="87" customWidth="1"/>
    <col min="2" max="2" width="4.875" style="87" customWidth="1"/>
    <col min="3" max="3" width="15.625" style="87" customWidth="1"/>
    <col min="4" max="4" width="13.5" style="87" customWidth="1"/>
    <col min="5" max="5" width="17" style="87" bestFit="1" customWidth="1"/>
    <col min="6" max="12" width="13.625" style="87" customWidth="1"/>
    <col min="13" max="13" width="15.625" style="87" customWidth="1"/>
    <col min="14" max="14" width="10.625" style="87" customWidth="1"/>
    <col min="15" max="18" width="15.625" style="87" customWidth="1"/>
    <col min="19" max="19" width="25.625" style="87" customWidth="1"/>
    <col min="20" max="20" width="15.625" style="87" customWidth="1"/>
    <col min="21" max="21" width="3.625" style="87" customWidth="1"/>
    <col min="22" max="16384" width="9" style="87"/>
  </cols>
  <sheetData>
    <row r="1" spans="2:23" ht="19.5">
      <c r="B1" s="102" t="s">
        <v>325</v>
      </c>
    </row>
    <row r="2" spans="2:23" ht="25.5" customHeight="1">
      <c r="B2" s="97" t="s">
        <v>159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101"/>
      <c r="R2" s="101"/>
      <c r="S2" s="101"/>
      <c r="T2" s="101"/>
    </row>
    <row r="3" spans="2:23" ht="30" customHeight="1">
      <c r="B3" s="15" t="s">
        <v>634</v>
      </c>
      <c r="C3" s="15"/>
      <c r="D3" s="15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52"/>
      <c r="Q3" s="102"/>
      <c r="R3" s="102"/>
      <c r="S3" s="198"/>
      <c r="T3" s="199"/>
    </row>
    <row r="4" spans="2:23" ht="30" customHeight="1">
      <c r="B4" s="418" t="s">
        <v>120</v>
      </c>
      <c r="C4" s="418" t="s">
        <v>121</v>
      </c>
      <c r="D4" s="429" t="s">
        <v>226</v>
      </c>
      <c r="E4" s="419" t="s">
        <v>227</v>
      </c>
      <c r="F4" s="418" t="s">
        <v>122</v>
      </c>
      <c r="G4" s="418"/>
      <c r="H4" s="418"/>
      <c r="I4" s="418"/>
      <c r="J4" s="418"/>
      <c r="K4" s="418"/>
      <c r="L4" s="418"/>
      <c r="M4" s="420" t="s">
        <v>123</v>
      </c>
      <c r="N4" s="421"/>
      <c r="O4" s="422"/>
      <c r="P4" s="429" t="s">
        <v>124</v>
      </c>
      <c r="Q4" s="105" t="s">
        <v>125</v>
      </c>
      <c r="R4" s="51"/>
      <c r="S4" s="50"/>
      <c r="T4" s="49"/>
    </row>
    <row r="5" spans="2:23" ht="30" customHeight="1">
      <c r="B5" s="418"/>
      <c r="C5" s="418"/>
      <c r="D5" s="430"/>
      <c r="E5" s="418"/>
      <c r="F5" s="48" t="s">
        <v>126</v>
      </c>
      <c r="G5" s="48" t="s">
        <v>127</v>
      </c>
      <c r="H5" s="48" t="s">
        <v>128</v>
      </c>
      <c r="I5" s="418" t="s">
        <v>129</v>
      </c>
      <c r="J5" s="418" t="s">
        <v>130</v>
      </c>
      <c r="K5" s="418" t="s">
        <v>131</v>
      </c>
      <c r="L5" s="48" t="s">
        <v>128</v>
      </c>
      <c r="M5" s="48" t="s">
        <v>132</v>
      </c>
      <c r="N5" s="48" t="s">
        <v>133</v>
      </c>
      <c r="O5" s="48" t="s">
        <v>134</v>
      </c>
      <c r="P5" s="430"/>
      <c r="Q5" s="105" t="s">
        <v>135</v>
      </c>
      <c r="R5" s="51"/>
      <c r="S5" s="50"/>
      <c r="T5" s="49"/>
    </row>
    <row r="6" spans="2:23" ht="30" customHeight="1">
      <c r="B6" s="418"/>
      <c r="C6" s="418"/>
      <c r="D6" s="431"/>
      <c r="E6" s="418"/>
      <c r="F6" s="47"/>
      <c r="G6" s="48" t="s">
        <v>136</v>
      </c>
      <c r="H6" s="48" t="s">
        <v>137</v>
      </c>
      <c r="I6" s="418"/>
      <c r="J6" s="418"/>
      <c r="K6" s="418"/>
      <c r="L6" s="48" t="s">
        <v>138</v>
      </c>
      <c r="M6" s="48" t="s">
        <v>361</v>
      </c>
      <c r="N6" s="46" t="s">
        <v>139</v>
      </c>
      <c r="O6" s="45" t="s">
        <v>140</v>
      </c>
      <c r="P6" s="431"/>
      <c r="Q6" s="105" t="s">
        <v>141</v>
      </c>
      <c r="R6" s="51"/>
      <c r="S6" s="50"/>
      <c r="T6" s="49"/>
    </row>
    <row r="7" spans="2:23" ht="39.950000000000003" customHeight="1">
      <c r="B7" s="44">
        <v>1</v>
      </c>
      <c r="C7" s="43" t="s">
        <v>142</v>
      </c>
      <c r="D7" s="432" t="s">
        <v>432</v>
      </c>
      <c r="E7" s="44" t="s">
        <v>143</v>
      </c>
      <c r="F7" s="42"/>
      <c r="G7" s="41"/>
      <c r="H7" s="40"/>
      <c r="I7" s="40"/>
      <c r="J7" s="39"/>
      <c r="K7" s="38"/>
      <c r="L7" s="40"/>
      <c r="M7" s="37"/>
      <c r="N7" s="36"/>
      <c r="O7" s="36"/>
      <c r="P7" s="36"/>
      <c r="Q7" s="423"/>
      <c r="R7" s="424"/>
      <c r="S7" s="424"/>
      <c r="T7" s="425"/>
    </row>
    <row r="8" spans="2:23" ht="39.950000000000003" customHeight="1">
      <c r="B8" s="35"/>
      <c r="C8" s="34" t="s">
        <v>144</v>
      </c>
      <c r="D8" s="433"/>
      <c r="E8" s="35" t="s">
        <v>431</v>
      </c>
      <c r="F8" s="33"/>
      <c r="G8" s="33"/>
      <c r="H8" s="195"/>
      <c r="I8" s="195"/>
      <c r="J8" s="195"/>
      <c r="K8" s="195"/>
      <c r="L8" s="195"/>
      <c r="M8" s="200"/>
      <c r="N8" s="200"/>
      <c r="O8" s="195"/>
      <c r="P8" s="194"/>
      <c r="Q8" s="426"/>
      <c r="R8" s="427"/>
      <c r="S8" s="427"/>
      <c r="T8" s="428"/>
    </row>
    <row r="9" spans="2:23" s="91" customFormat="1" ht="39.950000000000003" customHeight="1">
      <c r="B9" s="44">
        <v>2</v>
      </c>
      <c r="C9" s="43" t="s">
        <v>145</v>
      </c>
      <c r="D9" s="434" t="s">
        <v>228</v>
      </c>
      <c r="E9" s="44" t="s">
        <v>146</v>
      </c>
      <c r="F9" s="42"/>
      <c r="G9" s="41"/>
      <c r="H9" s="193"/>
      <c r="I9" s="193"/>
      <c r="J9" s="192"/>
      <c r="K9" s="196"/>
      <c r="L9" s="193"/>
      <c r="M9" s="182"/>
      <c r="N9" s="181"/>
      <c r="O9" s="181"/>
      <c r="P9" s="181"/>
      <c r="Q9" s="423"/>
      <c r="R9" s="424"/>
      <c r="S9" s="424"/>
      <c r="T9" s="425"/>
    </row>
    <row r="10" spans="2:23" ht="39.950000000000003" customHeight="1">
      <c r="B10" s="35"/>
      <c r="C10" s="34" t="s">
        <v>147</v>
      </c>
      <c r="D10" s="435"/>
      <c r="E10" s="35" t="s">
        <v>148</v>
      </c>
      <c r="F10" s="33"/>
      <c r="G10" s="33"/>
      <c r="H10" s="195"/>
      <c r="I10" s="195"/>
      <c r="J10" s="195"/>
      <c r="K10" s="195"/>
      <c r="L10" s="195"/>
      <c r="M10" s="200"/>
      <c r="N10" s="200"/>
      <c r="O10" s="195"/>
      <c r="P10" s="195"/>
      <c r="Q10" s="426"/>
      <c r="R10" s="427"/>
      <c r="S10" s="427"/>
      <c r="T10" s="428"/>
    </row>
    <row r="11" spans="2:23" s="91" customFormat="1" ht="39.950000000000003" customHeight="1">
      <c r="B11" s="44">
        <v>3</v>
      </c>
      <c r="C11" s="43" t="s">
        <v>149</v>
      </c>
      <c r="D11" s="434">
        <v>9080</v>
      </c>
      <c r="E11" s="44" t="s">
        <v>150</v>
      </c>
      <c r="F11" s="42"/>
      <c r="G11" s="41"/>
      <c r="H11" s="193"/>
      <c r="I11" s="193"/>
      <c r="J11" s="192"/>
      <c r="K11" s="196"/>
      <c r="L11" s="193"/>
      <c r="M11" s="182"/>
      <c r="N11" s="181"/>
      <c r="O11" s="181"/>
      <c r="P11" s="181"/>
      <c r="Q11" s="423"/>
      <c r="R11" s="424"/>
      <c r="S11" s="424"/>
      <c r="T11" s="425"/>
    </row>
    <row r="12" spans="2:23" ht="39.950000000000003" customHeight="1">
      <c r="B12" s="35"/>
      <c r="C12" s="34" t="s">
        <v>147</v>
      </c>
      <c r="D12" s="435"/>
      <c r="E12" s="35" t="s">
        <v>229</v>
      </c>
      <c r="F12" s="33"/>
      <c r="G12" s="33"/>
      <c r="H12" s="195"/>
      <c r="I12" s="195"/>
      <c r="J12" s="195"/>
      <c r="K12" s="195"/>
      <c r="L12" s="195"/>
      <c r="M12" s="200"/>
      <c r="N12" s="200"/>
      <c r="O12" s="195"/>
      <c r="P12" s="195"/>
      <c r="Q12" s="426"/>
      <c r="R12" s="427"/>
      <c r="S12" s="427"/>
      <c r="T12" s="428"/>
    </row>
    <row r="13" spans="2:23" s="91" customFormat="1" ht="39.950000000000003" customHeight="1">
      <c r="B13" s="44">
        <v>4</v>
      </c>
      <c r="C13" s="43" t="s">
        <v>151</v>
      </c>
      <c r="D13" s="434">
        <v>2104</v>
      </c>
      <c r="E13" s="44" t="s">
        <v>143</v>
      </c>
      <c r="F13" s="42"/>
      <c r="G13" s="41"/>
      <c r="H13" s="193"/>
      <c r="I13" s="193"/>
      <c r="J13" s="192"/>
      <c r="K13" s="196"/>
      <c r="L13" s="193"/>
      <c r="M13" s="182"/>
      <c r="N13" s="181"/>
      <c r="O13" s="181"/>
      <c r="P13" s="181"/>
      <c r="Q13" s="423"/>
      <c r="R13" s="424"/>
      <c r="S13" s="424"/>
      <c r="T13" s="425"/>
    </row>
    <row r="14" spans="2:23" ht="39.950000000000003" customHeight="1">
      <c r="B14" s="35"/>
      <c r="C14" s="34" t="s">
        <v>147</v>
      </c>
      <c r="D14" s="435"/>
      <c r="E14" s="35"/>
      <c r="F14" s="33"/>
      <c r="G14" s="33"/>
      <c r="H14" s="195"/>
      <c r="I14" s="195"/>
      <c r="J14" s="195"/>
      <c r="K14" s="195"/>
      <c r="L14" s="195"/>
      <c r="M14" s="200"/>
      <c r="N14" s="200"/>
      <c r="O14" s="195"/>
      <c r="P14" s="195"/>
      <c r="Q14" s="426"/>
      <c r="R14" s="427"/>
      <c r="S14" s="427"/>
      <c r="T14" s="428"/>
      <c r="W14" s="91"/>
    </row>
    <row r="15" spans="2:23" s="91" customFormat="1" ht="39.950000000000003" customHeight="1">
      <c r="B15" s="44">
        <v>5</v>
      </c>
      <c r="C15" s="43" t="s">
        <v>152</v>
      </c>
      <c r="D15" s="434">
        <v>7505</v>
      </c>
      <c r="E15" s="44" t="s">
        <v>153</v>
      </c>
      <c r="F15" s="42"/>
      <c r="G15" s="41"/>
      <c r="H15" s="193"/>
      <c r="I15" s="193"/>
      <c r="J15" s="192"/>
      <c r="K15" s="196"/>
      <c r="L15" s="193"/>
      <c r="M15" s="182"/>
      <c r="N15" s="181"/>
      <c r="O15" s="181"/>
      <c r="P15" s="181"/>
      <c r="Q15" s="423"/>
      <c r="R15" s="424"/>
      <c r="S15" s="424"/>
      <c r="T15" s="425"/>
    </row>
    <row r="16" spans="2:23" ht="39.950000000000003" customHeight="1">
      <c r="B16" s="35"/>
      <c r="C16" s="34" t="s">
        <v>147</v>
      </c>
      <c r="D16" s="435"/>
      <c r="E16" s="35"/>
      <c r="F16" s="33"/>
      <c r="G16" s="33"/>
      <c r="H16" s="195"/>
      <c r="I16" s="195"/>
      <c r="J16" s="195"/>
      <c r="K16" s="195"/>
      <c r="L16" s="195"/>
      <c r="M16" s="200"/>
      <c r="N16" s="200"/>
      <c r="O16" s="195"/>
      <c r="P16" s="195"/>
      <c r="Q16" s="426"/>
      <c r="R16" s="427"/>
      <c r="S16" s="427"/>
      <c r="T16" s="428"/>
    </row>
    <row r="17" spans="2:20" ht="39.950000000000003" customHeight="1">
      <c r="B17" s="44">
        <v>6</v>
      </c>
      <c r="C17" s="43" t="s">
        <v>154</v>
      </c>
      <c r="D17" s="434">
        <v>7611</v>
      </c>
      <c r="E17" s="44" t="s">
        <v>231</v>
      </c>
      <c r="F17" s="42"/>
      <c r="G17" s="41"/>
      <c r="H17" s="193"/>
      <c r="I17" s="193"/>
      <c r="J17" s="192"/>
      <c r="K17" s="196"/>
      <c r="L17" s="193"/>
      <c r="M17" s="182"/>
      <c r="N17" s="181"/>
      <c r="O17" s="181"/>
      <c r="P17" s="181"/>
      <c r="Q17" s="423"/>
      <c r="R17" s="424"/>
      <c r="S17" s="424"/>
      <c r="T17" s="425"/>
    </row>
    <row r="18" spans="2:20" ht="39.950000000000003" customHeight="1">
      <c r="B18" s="35"/>
      <c r="C18" s="34" t="s">
        <v>147</v>
      </c>
      <c r="D18" s="435"/>
      <c r="E18" s="35" t="s">
        <v>155</v>
      </c>
      <c r="F18" s="33"/>
      <c r="G18" s="33"/>
      <c r="H18" s="195"/>
      <c r="I18" s="195"/>
      <c r="J18" s="195"/>
      <c r="K18" s="195"/>
      <c r="L18" s="195"/>
      <c r="M18" s="200"/>
      <c r="N18" s="200"/>
      <c r="O18" s="195"/>
      <c r="P18" s="195"/>
      <c r="Q18" s="426"/>
      <c r="R18" s="427"/>
      <c r="S18" s="427"/>
      <c r="T18" s="428"/>
    </row>
    <row r="19" spans="2:20" ht="39.950000000000003" customHeight="1">
      <c r="B19" s="44">
        <v>7</v>
      </c>
      <c r="C19" s="43" t="s">
        <v>156</v>
      </c>
      <c r="D19" s="434">
        <v>9050</v>
      </c>
      <c r="E19" s="44" t="s">
        <v>230</v>
      </c>
      <c r="F19" s="42"/>
      <c r="G19" s="41"/>
      <c r="H19" s="193"/>
      <c r="I19" s="193"/>
      <c r="J19" s="192"/>
      <c r="K19" s="196"/>
      <c r="L19" s="193"/>
      <c r="M19" s="182"/>
      <c r="N19" s="181"/>
      <c r="O19" s="181"/>
      <c r="P19" s="181"/>
      <c r="Q19" s="423"/>
      <c r="R19" s="424"/>
      <c r="S19" s="424"/>
      <c r="T19" s="425"/>
    </row>
    <row r="20" spans="2:20" ht="39.950000000000003" customHeight="1">
      <c r="B20" s="35"/>
      <c r="C20" s="34" t="s">
        <v>157</v>
      </c>
      <c r="D20" s="435"/>
      <c r="E20" s="35" t="s">
        <v>158</v>
      </c>
      <c r="F20" s="33"/>
      <c r="G20" s="33"/>
      <c r="H20" s="195"/>
      <c r="I20" s="195"/>
      <c r="J20" s="195"/>
      <c r="K20" s="195"/>
      <c r="L20" s="195"/>
      <c r="M20" s="200"/>
      <c r="N20" s="200"/>
      <c r="O20" s="195"/>
      <c r="P20" s="195"/>
      <c r="Q20" s="426"/>
      <c r="R20" s="427"/>
      <c r="S20" s="427"/>
      <c r="T20" s="428"/>
    </row>
    <row r="22" spans="2:20">
      <c r="B22" s="87" t="s">
        <v>638</v>
      </c>
    </row>
    <row r="25" spans="2:20">
      <c r="G25" s="91"/>
    </row>
  </sheetData>
  <mergeCells count="24">
    <mergeCell ref="Q19:T20"/>
    <mergeCell ref="D4:D6"/>
    <mergeCell ref="D7:D8"/>
    <mergeCell ref="D9:D10"/>
    <mergeCell ref="D11:D12"/>
    <mergeCell ref="D13:D14"/>
    <mergeCell ref="D15:D16"/>
    <mergeCell ref="D17:D18"/>
    <mergeCell ref="D19:D20"/>
    <mergeCell ref="Q7:T8"/>
    <mergeCell ref="Q9:T10"/>
    <mergeCell ref="Q11:T12"/>
    <mergeCell ref="Q13:T14"/>
    <mergeCell ref="Q15:T16"/>
    <mergeCell ref="Q17:T18"/>
    <mergeCell ref="P4:P6"/>
    <mergeCell ref="B4:B6"/>
    <mergeCell ref="C4:C6"/>
    <mergeCell ref="E4:E6"/>
    <mergeCell ref="F4:L4"/>
    <mergeCell ref="M4:O4"/>
    <mergeCell ref="I5:I6"/>
    <mergeCell ref="J5:J6"/>
    <mergeCell ref="K5:K6"/>
  </mergeCells>
  <phoneticPr fontId="1" type="noConversion"/>
  <pageMargins left="0.25" right="0.25" top="0.75" bottom="0.75" header="0.3" footer="0.3"/>
  <pageSetup paperSize="9" scale="46" fitToHeight="0" orientation="landscape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view="pageBreakPreview" zoomScaleNormal="100" zoomScaleSheetLayoutView="100" workbookViewId="0">
      <selection activeCell="U7" sqref="U7"/>
    </sheetView>
  </sheetViews>
  <sheetFormatPr defaultRowHeight="16.5"/>
  <cols>
    <col min="1" max="1" width="3.625" style="87" customWidth="1"/>
    <col min="2" max="8" width="8.625" style="87" customWidth="1"/>
    <col min="9" max="9" width="12.25" style="87" customWidth="1"/>
    <col min="10" max="10" width="6.25" style="87" customWidth="1"/>
    <col min="11" max="11" width="8.625" style="87" customWidth="1"/>
    <col min="12" max="13" width="3.625" style="87" customWidth="1"/>
    <col min="14" max="16384" width="9" style="87"/>
  </cols>
  <sheetData>
    <row r="1" spans="1:13" ht="19.5">
      <c r="A1" s="154"/>
      <c r="B1" s="155" t="s">
        <v>324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9"/>
    </row>
    <row r="2" spans="1:13" ht="25.5">
      <c r="A2" s="90"/>
      <c r="B2" s="241" t="s">
        <v>218</v>
      </c>
      <c r="C2" s="241"/>
      <c r="D2" s="241"/>
      <c r="E2" s="241"/>
      <c r="F2" s="241"/>
      <c r="G2" s="241"/>
      <c r="H2" s="241"/>
      <c r="I2" s="286"/>
      <c r="J2" s="241"/>
      <c r="K2" s="242"/>
      <c r="L2" s="242"/>
      <c r="M2" s="92"/>
    </row>
    <row r="3" spans="1:13" ht="16.5" customHeight="1">
      <c r="A3" s="90"/>
      <c r="B3" s="241"/>
      <c r="C3" s="241"/>
      <c r="D3" s="241"/>
      <c r="E3" s="241"/>
      <c r="F3" s="241"/>
      <c r="G3" s="241"/>
      <c r="H3" s="241"/>
      <c r="I3" s="286"/>
      <c r="J3" s="241"/>
      <c r="K3" s="242"/>
      <c r="L3" s="242"/>
      <c r="M3" s="92"/>
    </row>
    <row r="4" spans="1:13">
      <c r="A4" s="90"/>
      <c r="B4" s="156" t="s">
        <v>634</v>
      </c>
      <c r="C4" s="91"/>
      <c r="D4" s="91"/>
      <c r="E4" s="91"/>
      <c r="F4" s="91"/>
      <c r="G4" s="91"/>
      <c r="H4" s="91"/>
      <c r="I4" s="91"/>
      <c r="J4" s="91"/>
      <c r="K4" s="91"/>
      <c r="L4" s="91"/>
      <c r="M4" s="92"/>
    </row>
    <row r="5" spans="1:13" ht="19.5">
      <c r="A5" s="90"/>
      <c r="B5" s="157" t="s">
        <v>294</v>
      </c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92"/>
    </row>
    <row r="6" spans="1:13" ht="19.5">
      <c r="A6" s="90"/>
      <c r="B6" s="157"/>
      <c r="C6" s="157" t="s">
        <v>350</v>
      </c>
      <c r="D6" s="157"/>
      <c r="E6" s="158">
        <f>E11+E15</f>
        <v>7.1400000000000006</v>
      </c>
      <c r="F6" s="157" t="s">
        <v>266</v>
      </c>
      <c r="G6" s="157" t="s">
        <v>275</v>
      </c>
      <c r="H6" s="157"/>
      <c r="I6" s="157"/>
      <c r="J6" s="157"/>
      <c r="K6" s="157"/>
      <c r="L6" s="157"/>
      <c r="M6" s="92"/>
    </row>
    <row r="7" spans="1:13" ht="19.5">
      <c r="A7" s="90"/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92"/>
    </row>
    <row r="8" spans="1:13" ht="19.5" customHeight="1">
      <c r="A8" s="90"/>
      <c r="B8" s="157"/>
      <c r="C8" s="438" t="s">
        <v>433</v>
      </c>
      <c r="D8" s="439"/>
      <c r="E8" s="440"/>
      <c r="F8" s="441" t="s">
        <v>267</v>
      </c>
      <c r="G8" s="443"/>
      <c r="H8" s="444" t="s">
        <v>434</v>
      </c>
      <c r="I8" s="445"/>
      <c r="J8" s="445"/>
      <c r="K8" s="446"/>
      <c r="L8" s="157"/>
      <c r="M8" s="92"/>
    </row>
    <row r="9" spans="1:13" ht="19.5">
      <c r="A9" s="90"/>
      <c r="B9" s="157"/>
      <c r="C9" s="441"/>
      <c r="D9" s="442"/>
      <c r="E9" s="443"/>
      <c r="F9" s="438" t="s">
        <v>435</v>
      </c>
      <c r="G9" s="440"/>
      <c r="H9" s="447"/>
      <c r="I9" s="448"/>
      <c r="J9" s="448"/>
      <c r="K9" s="449"/>
      <c r="L9" s="157"/>
      <c r="M9" s="92"/>
    </row>
    <row r="10" spans="1:13" ht="19.5">
      <c r="A10" s="90"/>
      <c r="B10" s="157"/>
      <c r="C10" s="157"/>
      <c r="D10" s="157"/>
      <c r="E10" s="157"/>
      <c r="F10" s="157"/>
      <c r="G10" s="157"/>
      <c r="H10" s="157"/>
      <c r="I10" s="157"/>
      <c r="J10" s="157"/>
      <c r="K10" s="157"/>
      <c r="L10" s="157"/>
      <c r="M10" s="92"/>
    </row>
    <row r="11" spans="1:13" ht="19.5">
      <c r="A11" s="90"/>
      <c r="B11" s="157"/>
      <c r="C11" s="157" t="s">
        <v>284</v>
      </c>
      <c r="D11" s="157"/>
      <c r="E11" s="157">
        <f>$J$13+$J$14</f>
        <v>4.04</v>
      </c>
      <c r="F11" s="157" t="s">
        <v>266</v>
      </c>
      <c r="G11" s="157"/>
      <c r="H11" s="157"/>
      <c r="I11" s="157"/>
      <c r="J11" s="157"/>
      <c r="K11" s="157"/>
      <c r="L11" s="157"/>
      <c r="M11" s="92"/>
    </row>
    <row r="12" spans="1:13" ht="19.5">
      <c r="A12" s="90"/>
      <c r="B12" s="157"/>
      <c r="C12" s="157" t="s">
        <v>639</v>
      </c>
      <c r="D12" s="157"/>
      <c r="E12" s="157"/>
      <c r="F12" s="157"/>
      <c r="G12" s="157"/>
      <c r="H12" s="157"/>
      <c r="I12" s="157"/>
      <c r="J12" s="157"/>
      <c r="K12" s="157"/>
      <c r="L12" s="157"/>
      <c r="M12" s="92"/>
    </row>
    <row r="13" spans="1:13" ht="19.5">
      <c r="A13" s="90"/>
      <c r="B13" s="157"/>
      <c r="C13" s="157" t="s">
        <v>436</v>
      </c>
      <c r="D13" s="157"/>
      <c r="E13" s="157"/>
      <c r="F13" s="157"/>
      <c r="G13" s="157"/>
      <c r="H13" s="157"/>
      <c r="I13" s="290" t="s">
        <v>641</v>
      </c>
      <c r="J13" s="157">
        <f>ROUND(16.05*2/12.9,2)</f>
        <v>2.4900000000000002</v>
      </c>
      <c r="K13" s="157" t="s">
        <v>268</v>
      </c>
      <c r="L13" s="157"/>
      <c r="M13" s="92"/>
    </row>
    <row r="14" spans="1:13" ht="19.5">
      <c r="A14" s="90"/>
      <c r="B14" s="157"/>
      <c r="C14" s="157" t="s">
        <v>269</v>
      </c>
      <c r="D14" s="157"/>
      <c r="E14" s="157"/>
      <c r="F14" s="157"/>
      <c r="G14" s="157"/>
      <c r="H14" s="157"/>
      <c r="I14" s="99" t="s">
        <v>649</v>
      </c>
      <c r="J14" s="157">
        <f>ROUND(20/12.9,2)</f>
        <v>1.55</v>
      </c>
      <c r="K14" s="157" t="s">
        <v>268</v>
      </c>
      <c r="L14" s="157"/>
      <c r="M14" s="92"/>
    </row>
    <row r="15" spans="1:13" ht="19.5">
      <c r="A15" s="90"/>
      <c r="B15" s="157"/>
      <c r="C15" s="157" t="s">
        <v>285</v>
      </c>
      <c r="D15" s="157"/>
      <c r="E15" s="243">
        <f>$J$17+$J$18</f>
        <v>3.1</v>
      </c>
      <c r="F15" s="157" t="s">
        <v>266</v>
      </c>
      <c r="G15" s="157"/>
      <c r="H15" s="157"/>
      <c r="I15" s="157"/>
      <c r="J15" s="157"/>
      <c r="K15" s="157"/>
      <c r="L15" s="157"/>
      <c r="M15" s="92"/>
    </row>
    <row r="16" spans="1:13" ht="19.5">
      <c r="A16" s="90"/>
      <c r="B16" s="157"/>
      <c r="C16" s="436" t="s">
        <v>271</v>
      </c>
      <c r="D16" s="437"/>
      <c r="E16" s="436" t="s">
        <v>274</v>
      </c>
      <c r="F16" s="437"/>
      <c r="G16" s="436" t="s">
        <v>272</v>
      </c>
      <c r="H16" s="437"/>
      <c r="I16" s="288"/>
      <c r="J16" s="436" t="s">
        <v>270</v>
      </c>
      <c r="K16" s="437"/>
      <c r="L16" s="157"/>
      <c r="M16" s="92"/>
    </row>
    <row r="17" spans="1:13" ht="19.5">
      <c r="A17" s="90"/>
      <c r="B17" s="157"/>
      <c r="C17" s="436" t="s">
        <v>273</v>
      </c>
      <c r="D17" s="437"/>
      <c r="E17" s="452">
        <v>18</v>
      </c>
      <c r="F17" s="453"/>
      <c r="G17" s="454">
        <v>10</v>
      </c>
      <c r="H17" s="455"/>
      <c r="I17" s="289"/>
      <c r="J17" s="450">
        <f>E17*G17/60</f>
        <v>3</v>
      </c>
      <c r="K17" s="451"/>
      <c r="L17" s="157"/>
      <c r="M17" s="92"/>
    </row>
    <row r="18" spans="1:13" ht="19.5">
      <c r="A18" s="90"/>
      <c r="B18" s="157"/>
      <c r="C18" s="456" t="s">
        <v>437</v>
      </c>
      <c r="D18" s="456"/>
      <c r="E18" s="457">
        <v>2</v>
      </c>
      <c r="F18" s="457"/>
      <c r="G18" s="458">
        <v>3</v>
      </c>
      <c r="H18" s="458"/>
      <c r="I18" s="287"/>
      <c r="J18" s="459">
        <f>E18*G18/60</f>
        <v>0.1</v>
      </c>
      <c r="K18" s="459"/>
      <c r="L18" s="157"/>
      <c r="M18" s="92"/>
    </row>
    <row r="19" spans="1:13" ht="19.5">
      <c r="A19" s="90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92"/>
    </row>
    <row r="20" spans="1:13" ht="19.5">
      <c r="A20" s="90"/>
      <c r="B20" s="157" t="s">
        <v>357</v>
      </c>
      <c r="C20" s="157"/>
      <c r="D20" s="157">
        <v>5</v>
      </c>
      <c r="E20" s="157" t="s">
        <v>351</v>
      </c>
      <c r="F20" s="157" t="s">
        <v>439</v>
      </c>
      <c r="G20" s="157"/>
      <c r="H20" s="157"/>
      <c r="I20" s="157"/>
      <c r="J20" s="157"/>
      <c r="K20" s="157"/>
      <c r="L20" s="157"/>
      <c r="M20" s="92"/>
    </row>
    <row r="21" spans="1:13" ht="19.5">
      <c r="A21" s="90"/>
      <c r="B21" s="157"/>
      <c r="C21" s="157" t="s">
        <v>276</v>
      </c>
      <c r="D21" s="157"/>
      <c r="E21" s="157"/>
      <c r="F21" s="157">
        <v>4</v>
      </c>
      <c r="G21" s="157" t="s">
        <v>277</v>
      </c>
      <c r="H21" s="157"/>
      <c r="I21" s="157"/>
      <c r="J21" s="157"/>
      <c r="K21" s="157"/>
      <c r="L21" s="157"/>
      <c r="M21" s="92"/>
    </row>
    <row r="22" spans="1:13" ht="19.5">
      <c r="A22" s="90"/>
      <c r="B22" s="157"/>
      <c r="C22" s="157" t="s">
        <v>278</v>
      </c>
      <c r="D22" s="157"/>
      <c r="E22" s="157"/>
      <c r="F22" s="157"/>
      <c r="G22" s="157"/>
      <c r="H22" s="157"/>
      <c r="I22" s="157"/>
      <c r="J22" s="157"/>
      <c r="K22" s="157"/>
      <c r="L22" s="157"/>
      <c r="M22" s="92"/>
    </row>
    <row r="23" spans="1:13" ht="19.5">
      <c r="A23" s="90"/>
      <c r="B23" s="157"/>
      <c r="C23" s="157" t="s">
        <v>280</v>
      </c>
      <c r="D23" s="157"/>
      <c r="E23" s="157"/>
      <c r="F23" s="157"/>
      <c r="G23" s="157"/>
      <c r="H23" s="157"/>
      <c r="I23" s="157"/>
      <c r="J23" s="157"/>
      <c r="K23" s="157"/>
      <c r="L23" s="157"/>
      <c r="M23" s="92"/>
    </row>
    <row r="24" spans="1:13" ht="19.5">
      <c r="A24" s="90"/>
      <c r="B24" s="157"/>
      <c r="C24" s="157" t="s">
        <v>352</v>
      </c>
      <c r="D24" s="157"/>
      <c r="E24" s="157">
        <v>3</v>
      </c>
      <c r="F24" s="157" t="s">
        <v>279</v>
      </c>
      <c r="G24" s="157"/>
      <c r="H24" s="157"/>
      <c r="I24" s="157"/>
      <c r="J24" s="157"/>
      <c r="K24" s="157"/>
      <c r="L24" s="157"/>
      <c r="M24" s="92"/>
    </row>
    <row r="25" spans="1:13" ht="19.5">
      <c r="A25" s="90"/>
      <c r="B25" s="157"/>
      <c r="C25" s="157" t="s">
        <v>438</v>
      </c>
      <c r="D25" s="157"/>
      <c r="E25" s="157">
        <v>1</v>
      </c>
      <c r="F25" s="157" t="s">
        <v>279</v>
      </c>
      <c r="G25" s="157"/>
      <c r="H25" s="157"/>
      <c r="I25" s="157"/>
      <c r="J25" s="157"/>
      <c r="K25" s="157"/>
      <c r="L25" s="157"/>
      <c r="M25" s="92"/>
    </row>
    <row r="26" spans="1:13" ht="19.5">
      <c r="A26" s="90"/>
      <c r="B26" s="157"/>
      <c r="C26" s="157" t="s">
        <v>281</v>
      </c>
      <c r="D26" s="157"/>
      <c r="E26" s="157"/>
      <c r="F26" s="157"/>
      <c r="G26" s="157"/>
      <c r="H26" s="157"/>
      <c r="I26" s="157"/>
      <c r="J26" s="157"/>
      <c r="K26" s="157"/>
      <c r="L26" s="157"/>
      <c r="M26" s="92"/>
    </row>
    <row r="27" spans="1:13" ht="19.5">
      <c r="A27" s="90"/>
      <c r="B27" s="157"/>
      <c r="C27" s="157" t="s">
        <v>356</v>
      </c>
      <c r="D27" s="157"/>
      <c r="E27" s="157"/>
      <c r="F27" s="157"/>
      <c r="G27" s="157"/>
      <c r="H27" s="157"/>
      <c r="I27" s="157"/>
      <c r="J27" s="157"/>
      <c r="K27" s="157"/>
      <c r="L27" s="157"/>
      <c r="M27" s="92"/>
    </row>
    <row r="28" spans="1:13" ht="19.5">
      <c r="A28" s="90"/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92"/>
    </row>
    <row r="29" spans="1:13" ht="19.5">
      <c r="A29" s="90"/>
      <c r="B29" s="157" t="s">
        <v>288</v>
      </c>
      <c r="C29" s="157"/>
      <c r="D29" s="157"/>
      <c r="E29" s="157"/>
      <c r="F29" s="157"/>
      <c r="G29" s="157"/>
      <c r="H29" s="157"/>
      <c r="I29" s="157"/>
      <c r="J29" s="159">
        <v>4</v>
      </c>
      <c r="K29" s="157" t="s">
        <v>289</v>
      </c>
      <c r="L29" s="157"/>
      <c r="M29" s="92"/>
    </row>
    <row r="30" spans="1:13" ht="19.5">
      <c r="A30" s="90"/>
      <c r="B30" s="157"/>
      <c r="C30" s="157"/>
      <c r="D30" s="157"/>
      <c r="E30" s="157"/>
      <c r="F30" s="157"/>
      <c r="G30" s="157"/>
      <c r="H30" s="157"/>
      <c r="I30" s="157"/>
      <c r="J30" s="157"/>
      <c r="K30" s="157"/>
      <c r="L30" s="157"/>
      <c r="M30" s="92"/>
    </row>
    <row r="31" spans="1:13" ht="19.5">
      <c r="A31" s="90"/>
      <c r="B31" s="157" t="s">
        <v>282</v>
      </c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92"/>
    </row>
    <row r="32" spans="1:13" ht="19.5">
      <c r="A32" s="90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92"/>
    </row>
    <row r="33" spans="1:13" ht="19.5">
      <c r="A33" s="90"/>
      <c r="B33" s="157" t="s">
        <v>341</v>
      </c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92"/>
    </row>
    <row r="34" spans="1:13" ht="19.5" customHeight="1">
      <c r="A34" s="90"/>
      <c r="B34" s="157"/>
      <c r="C34" s="157" t="s">
        <v>283</v>
      </c>
      <c r="D34" s="157"/>
      <c r="E34" s="158">
        <f>E39+E41</f>
        <v>2.0499999999999998</v>
      </c>
      <c r="F34" s="157" t="s">
        <v>266</v>
      </c>
      <c r="G34" s="157" t="s">
        <v>275</v>
      </c>
      <c r="H34" s="157"/>
      <c r="I34" s="157"/>
      <c r="J34" s="157"/>
      <c r="K34" s="157"/>
      <c r="L34" s="157"/>
      <c r="M34" s="92"/>
    </row>
    <row r="35" spans="1:13" ht="19.5">
      <c r="A35" s="90"/>
      <c r="B35" s="91"/>
      <c r="C35" s="157"/>
      <c r="D35" s="157"/>
      <c r="E35" s="157"/>
      <c r="F35" s="157"/>
      <c r="G35" s="157"/>
      <c r="H35" s="157"/>
      <c r="I35" s="157"/>
      <c r="J35" s="157"/>
      <c r="K35" s="157"/>
      <c r="L35" s="91"/>
      <c r="M35" s="92"/>
    </row>
    <row r="36" spans="1:13" ht="19.5" customHeight="1">
      <c r="A36" s="90"/>
      <c r="B36" s="91"/>
      <c r="C36" s="438" t="s">
        <v>433</v>
      </c>
      <c r="D36" s="439"/>
      <c r="E36" s="440"/>
      <c r="F36" s="441" t="s">
        <v>353</v>
      </c>
      <c r="G36" s="443"/>
      <c r="H36" s="444" t="s">
        <v>286</v>
      </c>
      <c r="I36" s="445"/>
      <c r="J36" s="445"/>
      <c r="K36" s="446"/>
      <c r="L36" s="91"/>
      <c r="M36" s="92"/>
    </row>
    <row r="37" spans="1:13" ht="19.5">
      <c r="A37" s="90"/>
      <c r="B37" s="91"/>
      <c r="C37" s="441"/>
      <c r="D37" s="442"/>
      <c r="E37" s="443"/>
      <c r="F37" s="438" t="s">
        <v>435</v>
      </c>
      <c r="G37" s="440"/>
      <c r="H37" s="447"/>
      <c r="I37" s="448"/>
      <c r="J37" s="448"/>
      <c r="K37" s="449"/>
      <c r="L37" s="91"/>
      <c r="M37" s="92"/>
    </row>
    <row r="38" spans="1:13" ht="19.5">
      <c r="A38" s="90"/>
      <c r="B38" s="91"/>
      <c r="C38" s="157"/>
      <c r="D38" s="157"/>
      <c r="E38" s="157"/>
      <c r="F38" s="157"/>
      <c r="G38" s="157"/>
      <c r="H38" s="157"/>
      <c r="I38" s="157"/>
      <c r="J38" s="157"/>
      <c r="K38" s="157"/>
      <c r="L38" s="91"/>
      <c r="M38" s="92"/>
    </row>
    <row r="39" spans="1:13" ht="19.5">
      <c r="A39" s="90"/>
      <c r="B39" s="91"/>
      <c r="C39" s="157" t="s">
        <v>284</v>
      </c>
      <c r="D39" s="157"/>
      <c r="E39" s="303">
        <f>H40</f>
        <v>1.55</v>
      </c>
      <c r="F39" s="157" t="s">
        <v>266</v>
      </c>
      <c r="G39" s="157"/>
      <c r="H39" s="157"/>
      <c r="I39" s="157"/>
      <c r="J39" s="157"/>
      <c r="K39" s="157"/>
      <c r="L39" s="91"/>
      <c r="M39" s="92"/>
    </row>
    <row r="40" spans="1:13" ht="19.5">
      <c r="A40" s="90"/>
      <c r="B40" s="91"/>
      <c r="C40" s="157" t="s">
        <v>287</v>
      </c>
      <c r="D40" s="157"/>
      <c r="E40" s="157"/>
      <c r="F40" s="157"/>
      <c r="G40" s="157"/>
      <c r="H40" s="157">
        <f>J14</f>
        <v>1.55</v>
      </c>
      <c r="I40" s="157" t="s">
        <v>268</v>
      </c>
      <c r="K40" s="91"/>
      <c r="L40" s="91"/>
      <c r="M40" s="92"/>
    </row>
    <row r="41" spans="1:13" ht="19.5">
      <c r="A41" s="90"/>
      <c r="B41" s="91"/>
      <c r="C41" s="157" t="s">
        <v>285</v>
      </c>
      <c r="D41" s="157"/>
      <c r="E41" s="158">
        <v>0.5</v>
      </c>
      <c r="F41" s="157" t="s">
        <v>266</v>
      </c>
      <c r="G41" s="157"/>
      <c r="H41" s="157"/>
      <c r="I41" s="157"/>
      <c r="J41" s="157"/>
      <c r="K41" s="157"/>
      <c r="L41" s="91"/>
      <c r="M41" s="92"/>
    </row>
    <row r="42" spans="1:13" ht="17.25" thickBo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5"/>
    </row>
  </sheetData>
  <mergeCells count="20">
    <mergeCell ref="J17:K17"/>
    <mergeCell ref="C36:E37"/>
    <mergeCell ref="F36:G36"/>
    <mergeCell ref="H36:K37"/>
    <mergeCell ref="F37:G37"/>
    <mergeCell ref="C17:D17"/>
    <mergeCell ref="E17:F17"/>
    <mergeCell ref="G17:H17"/>
    <mergeCell ref="C18:D18"/>
    <mergeCell ref="E18:F18"/>
    <mergeCell ref="G18:H18"/>
    <mergeCell ref="J18:K18"/>
    <mergeCell ref="C16:D16"/>
    <mergeCell ref="E16:F16"/>
    <mergeCell ref="C8:E9"/>
    <mergeCell ref="H8:K9"/>
    <mergeCell ref="F8:G8"/>
    <mergeCell ref="F9:G9"/>
    <mergeCell ref="G16:H16"/>
    <mergeCell ref="J16:K1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view="pageBreakPreview" zoomScaleNormal="100" zoomScaleSheetLayoutView="100" workbookViewId="0">
      <selection activeCell="P20" sqref="P20"/>
    </sheetView>
  </sheetViews>
  <sheetFormatPr defaultRowHeight="13.5"/>
  <cols>
    <col min="1" max="1" width="3" style="208" customWidth="1"/>
    <col min="2" max="2" width="12.5" style="208" customWidth="1"/>
    <col min="3" max="3" width="6.125" style="208" customWidth="1"/>
    <col min="4" max="4" width="16.5" style="208" customWidth="1"/>
    <col min="5" max="5" width="18.75" style="208" customWidth="1"/>
    <col min="6" max="6" width="17" style="208" customWidth="1"/>
    <col min="7" max="7" width="20" style="208" customWidth="1"/>
    <col min="8" max="8" width="3" style="208" customWidth="1"/>
    <col min="9" max="9" width="13" style="208" customWidth="1"/>
    <col min="10" max="10" width="12.75" style="208" customWidth="1"/>
    <col min="11" max="11" width="9.5" style="208" customWidth="1"/>
    <col min="12" max="16384" width="9" style="208"/>
  </cols>
  <sheetData>
    <row r="1" spans="1:13" ht="24" customHeight="1">
      <c r="A1" s="217"/>
      <c r="B1" s="220" t="s">
        <v>395</v>
      </c>
      <c r="C1" s="220"/>
      <c r="D1" s="220"/>
      <c r="H1" s="217"/>
      <c r="J1" s="217"/>
      <c r="K1" s="218"/>
      <c r="L1" s="218"/>
    </row>
    <row r="2" spans="1:13" ht="18" customHeight="1">
      <c r="A2" s="217"/>
      <c r="B2" s="217"/>
      <c r="C2" s="219"/>
      <c r="D2" s="219"/>
      <c r="E2" s="219"/>
      <c r="F2" s="219"/>
      <c r="G2" s="219"/>
      <c r="H2" s="217"/>
      <c r="I2" s="219"/>
      <c r="J2" s="217"/>
      <c r="K2" s="218"/>
      <c r="L2" s="218"/>
    </row>
    <row r="3" spans="1:13" ht="18" customHeight="1">
      <c r="A3" s="213"/>
      <c r="B3" s="285" t="s">
        <v>381</v>
      </c>
      <c r="C3" s="215"/>
      <c r="D3" s="216"/>
      <c r="E3" s="216"/>
      <c r="F3" s="216"/>
      <c r="G3" s="212"/>
      <c r="H3" s="213"/>
      <c r="I3" s="212"/>
      <c r="J3" s="212"/>
    </row>
    <row r="4" spans="1:13" ht="18" customHeight="1">
      <c r="A4" s="213"/>
      <c r="B4" s="215" t="s">
        <v>652</v>
      </c>
      <c r="C4" s="215"/>
      <c r="D4" s="215"/>
      <c r="E4" s="215"/>
      <c r="F4" s="215"/>
      <c r="G4" s="214"/>
      <c r="H4" s="213"/>
      <c r="I4" s="214"/>
      <c r="J4" s="212"/>
    </row>
    <row r="5" spans="1:13" ht="18" customHeight="1">
      <c r="A5" s="213"/>
      <c r="B5" s="460" t="s">
        <v>403</v>
      </c>
      <c r="C5" s="460"/>
      <c r="D5" s="222" t="s">
        <v>404</v>
      </c>
      <c r="E5" s="222" t="s">
        <v>410</v>
      </c>
      <c r="F5" s="222" t="s">
        <v>405</v>
      </c>
      <c r="G5" s="222" t="s">
        <v>406</v>
      </c>
      <c r="H5" s="213"/>
      <c r="I5" s="214"/>
      <c r="J5" s="212"/>
    </row>
    <row r="6" spans="1:13" ht="18" customHeight="1">
      <c r="A6" s="213"/>
      <c r="B6" s="461" t="s">
        <v>380</v>
      </c>
      <c r="C6" s="461"/>
      <c r="D6" s="211"/>
      <c r="E6" s="293"/>
      <c r="F6" s="211"/>
      <c r="G6" s="211"/>
      <c r="H6" s="213"/>
      <c r="I6" s="212"/>
      <c r="J6" s="212"/>
    </row>
    <row r="7" spans="1:13" ht="18" customHeight="1">
      <c r="B7" s="210" t="s">
        <v>430</v>
      </c>
      <c r="C7" s="292"/>
      <c r="D7" s="210"/>
      <c r="E7" s="291"/>
      <c r="G7" s="209"/>
      <c r="I7" s="209"/>
      <c r="J7" s="209"/>
      <c r="M7" s="208" t="s">
        <v>379</v>
      </c>
    </row>
    <row r="8" spans="1:13" ht="18" customHeight="1">
      <c r="I8" s="209"/>
      <c r="J8" s="209"/>
    </row>
    <row r="9" spans="1:13" ht="18" customHeight="1"/>
    <row r="10" spans="1:13" ht="18" customHeight="1"/>
    <row r="11" spans="1:13" ht="18" customHeight="1"/>
    <row r="12" spans="1:13" ht="18" customHeight="1"/>
    <row r="13" spans="1:13" ht="18" customHeight="1"/>
    <row r="14" spans="1:13" ht="18" customHeight="1"/>
    <row r="15" spans="1:13" s="209" customFormat="1" ht="18" customHeight="1">
      <c r="A15" s="208"/>
      <c r="B15" s="208"/>
      <c r="C15" s="208"/>
      <c r="D15" s="208"/>
      <c r="E15" s="208"/>
      <c r="F15" s="208"/>
      <c r="G15" s="208"/>
      <c r="H15" s="208"/>
    </row>
    <row r="16" spans="1:13" ht="18" customHeight="1"/>
    <row r="17" ht="18" customHeight="1"/>
    <row r="18" ht="18" customHeight="1"/>
    <row r="19" ht="18" customHeight="1"/>
    <row r="20" ht="18" customHeight="1"/>
    <row r="21" ht="18" customHeight="1"/>
    <row r="22" ht="18" customHeight="1"/>
    <row r="23" ht="18" customHeight="1"/>
    <row r="24" ht="18" customHeight="1"/>
  </sheetData>
  <mergeCells count="2">
    <mergeCell ref="B5:C5"/>
    <mergeCell ref="B6:C6"/>
  </mergeCells>
  <phoneticPr fontId="1" type="noConversion"/>
  <pageMargins left="0.70866141732283461" right="0.70866141732283461" top="0.74803149606299213" bottom="0.74803149606299213" header="0.31496062992125984" footer="0.31496062992125984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19</vt:i4>
      </vt:variant>
    </vt:vector>
  </HeadingPairs>
  <TitlesOfParts>
    <vt:vector size="37" baseType="lpstr">
      <vt:lpstr>표지</vt:lpstr>
      <vt:lpstr>총괄표</vt:lpstr>
      <vt:lpstr>용역총괄내역서</vt:lpstr>
      <vt:lpstr>공사총괄내역서</vt:lpstr>
      <vt:lpstr>직접재료비 산출내역</vt:lpstr>
      <vt:lpstr>직접노무비 산출내역</vt:lpstr>
      <vt:lpstr>간접재료비 산출내역</vt:lpstr>
      <vt:lpstr>기계경비 산출내역</vt:lpstr>
      <vt:lpstr>전력비 산출내역</vt:lpstr>
      <vt:lpstr>참조1. 자재조서</vt:lpstr>
      <vt:lpstr>참조1-1. 도장면적 산출</vt:lpstr>
      <vt:lpstr>참조1-2. 도장단가 산출</vt:lpstr>
      <vt:lpstr>참조2. 작업단가</vt:lpstr>
      <vt:lpstr>참조2-1. 작업별 노무단가</vt:lpstr>
      <vt:lpstr>참조2-2. 작업표준공량</vt:lpstr>
      <vt:lpstr>참조2-4. 기계경비단가</vt:lpstr>
      <vt:lpstr>참조3. 별표</vt:lpstr>
      <vt:lpstr>참조4. 기타경비 산출</vt:lpstr>
      <vt:lpstr>'간접재료비 산출내역'!Print_Area</vt:lpstr>
      <vt:lpstr>공사총괄내역서!Print_Area</vt:lpstr>
      <vt:lpstr>'기계경비 산출내역'!Print_Area</vt:lpstr>
      <vt:lpstr>용역총괄내역서!Print_Area</vt:lpstr>
      <vt:lpstr>'전력비 산출내역'!Print_Area</vt:lpstr>
      <vt:lpstr>'직접노무비 산출내역'!Print_Area</vt:lpstr>
      <vt:lpstr>'직접재료비 산출내역'!Print_Area</vt:lpstr>
      <vt:lpstr>'참조1. 자재조서'!Print_Area</vt:lpstr>
      <vt:lpstr>'참조1-1. 도장면적 산출'!Print_Area</vt:lpstr>
      <vt:lpstr>'참조1-2. 도장단가 산출'!Print_Area</vt:lpstr>
      <vt:lpstr>'참조2. 작업단가'!Print_Area</vt:lpstr>
      <vt:lpstr>'참조2-1. 작업별 노무단가'!Print_Area</vt:lpstr>
      <vt:lpstr>'참조2-2. 작업표준공량'!Print_Area</vt:lpstr>
      <vt:lpstr>'참조2-4. 기계경비단가'!Print_Area</vt:lpstr>
      <vt:lpstr>'참조4. 기타경비 산출'!Print_Area</vt:lpstr>
      <vt:lpstr>총괄표!Print_Area</vt:lpstr>
      <vt:lpstr>표지!Print_Area</vt:lpstr>
      <vt:lpstr>'참조1. 자재조서'!등부표점검</vt:lpstr>
      <vt:lpstr>'참조2-4. 기계경비단가'!등부표점검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 준혁/4급병/인천지역본부 관로보전부</dc:creator>
  <cp:lastModifiedBy>이 영현/5급/인천지역본부 관리부</cp:lastModifiedBy>
  <cp:lastPrinted>2025-01-15T06:10:10Z</cp:lastPrinted>
  <dcterms:created xsi:type="dcterms:W3CDTF">2018-10-12T01:12:30Z</dcterms:created>
  <dcterms:modified xsi:type="dcterms:W3CDTF">2025-02-03T10:19:53Z</dcterms:modified>
</cp:coreProperties>
</file>