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J:\"/>
    </mc:Choice>
  </mc:AlternateContent>
  <xr:revisionPtr revIDLastSave="0" documentId="13_ncr:1_{184A6777-6887-4E38-A57B-AEBD68628A0A}" xr6:coauthVersionLast="47" xr6:coauthVersionMax="47" xr10:uidLastSave="{00000000-0000-0000-0000-000000000000}"/>
  <bookViews>
    <workbookView xWindow="28680" yWindow="-120" windowWidth="29040" windowHeight="15720" tabRatio="721" xr2:uid="{00000000-000D-0000-FFFF-FFFF00000000}"/>
  </bookViews>
  <sheets>
    <sheet name="적정 공사 기간 산출" sheetId="2" r:id="rId1"/>
    <sheet name="기계공사" sheetId="3" r:id="rId2"/>
    <sheet name="건축공사" sheetId="5" state="hidden" r:id="rId3"/>
    <sheet name="공기 산정공식" sheetId="7" state="hidden" r:id="rId4"/>
    <sheet name="토목공사" sheetId="11" r:id="rId5"/>
    <sheet name="CP 재검토" sheetId="9" r:id="rId6"/>
    <sheet name="월별비작업일수 산정" sheetId="8" r:id="rId7"/>
    <sheet name="기후등 관련자료" sheetId="10" r:id="rId8"/>
    <sheet name="산출 근거" sheetId="6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_123Graph_A" localSheetId="8" hidden="1">#REF!</definedName>
    <definedName name="__123Graph_A" hidden="1">#REF!</definedName>
    <definedName name="__123Graph_B" localSheetId="8" hidden="1">[1]B!#REF!</definedName>
    <definedName name="__123Graph_B" hidden="1">[1]B!#REF!</definedName>
    <definedName name="__123Graph_C" localSheetId="8" hidden="1">[2]DRUM!#REF!</definedName>
    <definedName name="__123Graph_C" hidden="1">[2]DRUM!#REF!</definedName>
    <definedName name="__123Graph_D" localSheetId="8" hidden="1">[1]B!#REF!</definedName>
    <definedName name="__123Graph_D" hidden="1">[1]B!#REF!</definedName>
    <definedName name="__123Graph_E" localSheetId="8" hidden="1">#REF!</definedName>
    <definedName name="__123Graph_E" hidden="1">#REF!</definedName>
    <definedName name="__123Graph_F" localSheetId="8" hidden="1">[1]B!#REF!</definedName>
    <definedName name="__123Graph_F" hidden="1">[1]B!#REF!</definedName>
    <definedName name="__123Graph_X" localSheetId="8" hidden="1">[1]B!#REF!</definedName>
    <definedName name="__123Graph_X" hidden="1">[1]B!#REF!</definedName>
    <definedName name="__KEY2" localSheetId="8" hidden="1">#REF!</definedName>
    <definedName name="__KEY2" hidden="1">#REF!</definedName>
    <definedName name="_001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_002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_111" localSheetId="8" hidden="1">#REF!</definedName>
    <definedName name="_111" hidden="1">#REF!</definedName>
    <definedName name="_19³_¿ª" hidden="1">{#N/A,#N/A,FALSE,"CCTV"}</definedName>
    <definedName name="_51e4_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_6_0__123Grap" localSheetId="8" hidden="1">#REF!</definedName>
    <definedName name="_6_0__123Grap" hidden="1">#REF!</definedName>
    <definedName name="_999" localSheetId="8" hidden="1">#REF!</definedName>
    <definedName name="_999" hidden="1">#REF!</definedName>
    <definedName name="_Dist_Bin" localSheetId="8" hidden="1">'[3]C-301E~305E'!#REF!</definedName>
    <definedName name="_Dist_Bin" hidden="1">'[3]C-301E~305E'!#REF!</definedName>
    <definedName name="_Dist_Values" localSheetId="8" hidden="1">'[3]C-301E~305E'!#REF!</definedName>
    <definedName name="_Dist_Values" hidden="1">'[3]C-301E~305E'!#REF!</definedName>
    <definedName name="_e4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_Fill" localSheetId="8" hidden="1">#REF!</definedName>
    <definedName name="_Fill" hidden="1">#REF!</definedName>
    <definedName name="_xlnm._FilterDatabase" localSheetId="8" hidden="1">#REF!</definedName>
    <definedName name="_xlnm._FilterDatabase" hidden="1">#REF!</definedName>
    <definedName name="_ggg1" hidden="1">{#N/A,#N/A,FALSE,"갑지";#N/A,#N/A,FALSE,"개요";#N/A,#N/A,FALSE,"비목별";#N/A,#N/A,FALSE,"건물별";#N/A,#N/A,FALSE,"기구표";#N/A,#N/A,FALSE,"직원투입"}</definedName>
    <definedName name="_Key1" localSheetId="8" hidden="1">#REF!</definedName>
    <definedName name="_Key1" hidden="1">#REF!</definedName>
    <definedName name="_Key2" localSheetId="8" hidden="1">#REF!</definedName>
    <definedName name="_Key2" hidden="1">#REF!</definedName>
    <definedName name="_kfkf" localSheetId="8" hidden="1">#REF!</definedName>
    <definedName name="_kfkf" hidden="1">#REF!</definedName>
    <definedName name="_MatMult_A" localSheetId="8" hidden="1">#REF!</definedName>
    <definedName name="_MatMult_A" hidden="1">#REF!</definedName>
    <definedName name="_MatMult_AxB" localSheetId="8" hidden="1">#REF!</definedName>
    <definedName name="_MatMult_AxB" hidden="1">#REF!</definedName>
    <definedName name="_MatMult_B" localSheetId="8" hidden="1">#REF!</definedName>
    <definedName name="_MatMult_B" hidden="1">#REF!</definedName>
    <definedName name="_Order1" hidden="1">255</definedName>
    <definedName name="_Order2" hidden="1">255</definedName>
    <definedName name="_ordr2" hidden="1">0</definedName>
    <definedName name="_ordwre2" hidden="1">0</definedName>
    <definedName name="_Parse_In" localSheetId="8" hidden="1">#REF!</definedName>
    <definedName name="_Parse_In" hidden="1">#REF!</definedName>
    <definedName name="_Parse_Out" localSheetId="8" hidden="1">#REF!</definedName>
    <definedName name="_Parse_Out" hidden="1">#REF!</definedName>
    <definedName name="_PK2" hidden="1">{"'장비'!$A$3:$M$12"}</definedName>
    <definedName name="_PKG3" hidden="1">{"'장비'!$A$3:$M$12"}</definedName>
    <definedName name="_qqq222" hidden="1">{"'장비'!$A$3:$M$12"}</definedName>
    <definedName name="_Regression_Int" hidden="1">1</definedName>
    <definedName name="_Sort" localSheetId="8" hidden="1">#REF!</definedName>
    <definedName name="_Sort" hidden="1">#REF!</definedName>
    <definedName name="_Table1_In1" localSheetId="8" hidden="1">[4]inter!#REF!</definedName>
    <definedName name="_Table1_In1" hidden="1">[4]inter!#REF!</definedName>
    <definedName name="_Table1_Out" localSheetId="8" hidden="1">[4]inter!#REF!</definedName>
    <definedName name="_Table1_Out" hidden="1">[4]inter!#REF!</definedName>
    <definedName name="_woogi" localSheetId="8" hidden="1">#REF!</definedName>
    <definedName name="_woogi" hidden="1">#REF!</definedName>
    <definedName name="_woogi2" localSheetId="8" hidden="1">#REF!</definedName>
    <definedName name="_woogi2" hidden="1">#REF!</definedName>
    <definedName name="_woogi24" localSheetId="8" hidden="1">#REF!</definedName>
    <definedName name="_woogi24" hidden="1">#REF!</definedName>
    <definedName name="_woogi3" localSheetId="8" hidden="1">#REF!</definedName>
    <definedName name="_woogi3" hidden="1">#REF!</definedName>
    <definedName name="_재ㅐ햐" localSheetId="8" hidden="1">#REF!</definedName>
    <definedName name="_재ㅐ햐" hidden="1">#REF!</definedName>
    <definedName name="A" hidden="1">{"'con_010'!$A$1:$AN$63"}</definedName>
    <definedName name="aa" hidden="1">{"'con_010'!$A$1:$AN$63"}</definedName>
    <definedName name="AAA" hidden="1">{"'con_010'!$A$1:$AN$63"}</definedName>
    <definedName name="AAAA" hidden="1">{"'con_010'!$A$1:$AN$63"}</definedName>
    <definedName name="AAAAAAA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AAAAAAAA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abc" hidden="1">{"'con_010'!$A$1:$AN$63"}</definedName>
    <definedName name="AccessDatabase" hidden="1">"C:\홍성일\주간공정\96-10142.mdb"</definedName>
    <definedName name="ACX" localSheetId="8" hidden="1">#REF!</definedName>
    <definedName name="ACX" hidden="1">#REF!</definedName>
    <definedName name="ADC" localSheetId="8" hidden="1">#REF!</definedName>
    <definedName name="ADC" hidden="1">#REF!</definedName>
    <definedName name="ADFV" hidden="1">{#N/A,#N/A,FALSE,"전력간선"}</definedName>
    <definedName name="afasd" hidden="1">{#N/A,#N/A,FALSE,"단가표지"}</definedName>
    <definedName name="afd" hidden="1">{#N/A,#N/A,FALSE,"운반시간"}</definedName>
    <definedName name="afga" localSheetId="8" hidden="1">#REF!</definedName>
    <definedName name="afga" hidden="1">#REF!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lslsdkjfjs" localSheetId="8" hidden="1">#REF!</definedName>
    <definedName name="alslsdkjfjs" hidden="1">#REF!</definedName>
    <definedName name="AL창호" localSheetId="8" hidden="1">#REF!</definedName>
    <definedName name="AL창호" hidden="1">#REF!</definedName>
    <definedName name="anscount" hidden="1">1</definedName>
    <definedName name="apple" hidden="1">{"'con_010'!$A$1:$AN$63"}</definedName>
    <definedName name="AQE" hidden="1">{"'장비'!$A$3:$M$12"}</definedName>
    <definedName name="AQWS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ASC" hidden="1">'[5]98수문일위'!$A$1:$P$2004</definedName>
    <definedName name="asdfasdfasdfasfcasx" hidden="1">'[6]98수문일위'!$A$1:$P$2004</definedName>
    <definedName name="ASDLFH" localSheetId="8" hidden="1">#REF!</definedName>
    <definedName name="ASDLFH" hidden="1">#REF!</definedName>
    <definedName name="asfas" hidden="1">{#N/A,#N/A,FALSE,"표지목차"}</definedName>
    <definedName name="ASFG" localSheetId="8" hidden="1">#REF!</definedName>
    <definedName name="ASFG" hidden="1">#REF!</definedName>
    <definedName name="ASG" localSheetId="8" hidden="1">#REF!</definedName>
    <definedName name="ASG" hidden="1">#REF!</definedName>
    <definedName name="ASWE" hidden="1">{"'con_010'!$A$1:$AN$63"}</definedName>
    <definedName name="AWEGAWEG" localSheetId="8" hidden="1">#REF!</definedName>
    <definedName name="AWEGAWEG" hidden="1">#REF!</definedName>
    <definedName name="AWG" localSheetId="8" hidden="1">#REF!</definedName>
    <definedName name="AWG" hidden="1">#REF!</definedName>
    <definedName name="AWGRA" localSheetId="8" hidden="1">#REF!</definedName>
    <definedName name="AWGRA" hidden="1">#REF!</definedName>
    <definedName name="AWGRWGAW" localSheetId="8" hidden="1">#REF!</definedName>
    <definedName name="AWGRWGAW" hidden="1">#REF!</definedName>
    <definedName name="BBB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BFDFB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BM" localSheetId="8" hidden="1">#REF!</definedName>
    <definedName name="BM" hidden="1">#REF!</definedName>
    <definedName name="CCC" hidden="1">{"'con_010'!$A$1:$AN$63"}</definedName>
    <definedName name="CCCCCCCCCCCCCCCCCCCCCCCCC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CHANGE" hidden="1">{"'con_010'!$A$1:$AN$63"}</definedName>
    <definedName name="chemical" hidden="1">{#N/A,#N/A,FALSE,"CCTV"}</definedName>
    <definedName name="CHLWHD" hidden="1">{#N/A,#N/A,FALSE,"갑지";#N/A,#N/A,FALSE,"개요";#N/A,#N/A,FALSE,"비목별";#N/A,#N/A,FALSE,"건물별";#N/A,#N/A,FALSE,"기구표";#N/A,#N/A,FALSE,"직원투입"}</definedName>
    <definedName name="con" hidden="1">{"'con_010'!$A$1:$AN$63"}</definedName>
    <definedName name="CQ" hidden="1">{#N/A,#N/A,FALSE,"BE-001";#N/A,#N/A,FALSE,"CA-001";#N/A,#N/A,FALSE,"CY-001";#N/A,#N/A,FALSE,"CU-001";#N/A,#N/A,FALSE,"D-001";#N/A,#N/A,FALSE,"D-002";#N/A,#N/A,FALSE,"DH-001";#N/A,#N/A,FALSE,"DU-001";#N/A,#N/A,FALSE,"E-001";#N/A,#N/A,FALSE,"E-002";#N/A,#N/A,FALSE,"E-003";#N/A,#N/A,FALSE,"E-004";#N/A,#N/A,FALSE,"E-005";#N/A,#N/A,FALSE,"E-006";#N/A,#N/A,FALSE,"E-007";#N/A,#N/A,FALSE,"EH-001";#N/A,#N/A,FALSE,"EL-001";#N/A,#N/A,FALSE,"F-001";#N/A,#N/A,FALSE,"F-002";#N/A,#N/A,FALSE,"FI-001";#N/A,#N/A,FALSE,"J-001";#N/A,#N/A,FALSE,"J-002";#N/A,#N/A,FALSE,"N2-001";#N/A,#N/A,FALSE,"PT-001";#N/A,#N/A,FALSE,"R-001";#N/A,#N/A,FALSE,"SI-001";#N/A,#N/A,FALSE,"SM-001";#N/A,#N/A,FALSE,"T-001";#N/A,#N/A,FALSE,"T-002";#N/A,#N/A,FALSE,"T-003";#N/A,#N/A,FALSE,"TO-001";#N/A,#N/A,FALSE,"X-002";#N/A,#N/A,FALSE,"X-003";#N/A,#N/A,FALSE,"S_STR"}</definedName>
    <definedName name="D" hidden="1">{#N/A,#N/A,TRUE,"토적및재료집계";#N/A,#N/A,TRUE,"토적및재료집계";#N/A,#N/A,TRUE,"단위량"}</definedName>
    <definedName name="DA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ataww" localSheetId="8" hidden="1">#REF!</definedName>
    <definedName name="dataww" hidden="1">#REF!</definedName>
    <definedName name="dddaaaa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dddd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DDDDDD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DDDDDDDDDDDDDDDSS" hidden="1">{#N/A,#N/A,FALSE,"CCTV"}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ASDF" localSheetId="8" hidden="1">#REF!</definedName>
    <definedName name="DFASDF" hidden="1">#REF!</definedName>
    <definedName name="DFG" hidden="1">{#N/A,#N/A,FALSE,"전력간선"}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D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GFDSFG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JYDTYJ" localSheetId="8" hidden="1">#REF!</definedName>
    <definedName name="DJYDTYJ" hidden="1">#REF!</definedName>
    <definedName name="DRJDRTH" localSheetId="8" hidden="1">#REF!</definedName>
    <definedName name="DRJDRTH" hidden="1">#REF!</definedName>
    <definedName name="DSAA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sd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DTYJTH" localSheetId="8" hidden="1">#REF!</definedName>
    <definedName name="DTYJTH" hidden="1">#REF!</definedName>
    <definedName name="EC" hidden="1">{#N/A,#N/A,FALSE,"CCTV"}</definedName>
    <definedName name="ED" hidden="1">{#N/A,#N/A,FALSE,"CCTV"}</definedName>
    <definedName name="ee" hidden="1">{#N/A,#N/A,FALSE,"단가표지"}</definedName>
    <definedName name="eee.송운" hidden="1">{#N/A,#N/A,FALSE,"운반시간"}</definedName>
    <definedName name="EK" localSheetId="8" hidden="1">#REF!</definedName>
    <definedName name="EK" hidden="1">#REF!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EREE" hidden="1">{#N/A,#N/A,FALSE,"갑지";#N/A,#N/A,FALSE,"개요";#N/A,#N/A,FALSE,"비목별";#N/A,#N/A,FALSE,"건물별";#N/A,#N/A,FALSE,"기구표";#N/A,#N/A,FALSE,"직원투입"}</definedName>
    <definedName name="ET" hidden="1">{#N/A,#N/A,FALSE,"CCTV"}</definedName>
    <definedName name="EWQEQ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EWR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FAN견적의뢰" hidden="1">{#N/A,#N/A,FALSE,"기안지";#N/A,#N/A,FALSE,"통신지"}</definedName>
    <definedName name="FDDS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FDSA" hidden="1">{#N/A,#N/A,FALSE,"CCTV"}</definedName>
    <definedName name="FFFFF" hidden="1">{#N/A,#N/A,FALSE,"CCTV"}</definedName>
    <definedName name="fggh" hidden="1">{"'con_010'!$A$1:$AN$63"}</definedName>
    <definedName name="FSDF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FSDFFF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FSDFS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FYUKGFYUK" localSheetId="8" hidden="1">#REF!</definedName>
    <definedName name="FYUKGFYUK" hidden="1">#REF!</definedName>
    <definedName name="GDFG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GDG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GFDGDF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GFDS" hidden="1">{#N/A,#N/A,FALSE,"CCTV"}</definedName>
    <definedName name="GFG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 hidden="1">{#N/A,#N/A,FALSE,"조골재"}</definedName>
    <definedName name="grew" localSheetId="8" hidden="1">#REF!</definedName>
    <definedName name="grew" hidden="1">#REF!</definedName>
    <definedName name="han" localSheetId="8" hidden="1">#REF!</definedName>
    <definedName name="han" hidden="1">#REF!</definedName>
    <definedName name="HJK" hidden="1">{#N/A,#N/A,FALSE,"이태원철근"}</definedName>
    <definedName name="HTML_CodePage" hidden="1">949</definedName>
    <definedName name="HTML_Control" hidden="1">{"'con_010'!$A$1:$AN$63"}</definedName>
    <definedName name="HTML_Description" hidden="1">""</definedName>
    <definedName name="HTML_Email" hidden="1">""</definedName>
    <definedName name="HTML_Header" hidden="1">"Construction SOV"</definedName>
    <definedName name="HTML_LastUpdate" hidden="1">"03-17-00"</definedName>
    <definedName name="HTML_LineAfter" hidden="1">FALSE</definedName>
    <definedName name="HTML_LineBefore" hidden="1">TRUE</definedName>
    <definedName name="HTML_Name" hidden="1">"skec"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Documents\Const_Sov_REV\MyHTML.htm"</definedName>
    <definedName name="HTML_PathTemplate" hidden="1">"C:\My Documents\Const_Sov_REV\HTMLTemp.htm"</definedName>
    <definedName name="HTML_Title" hidden="1">"SOV"</definedName>
    <definedName name="hvac1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UY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IYUIYI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j" localSheetId="8" hidden="1">#REF!</definedName>
    <definedName name="j" hidden="1">#REF!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UY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JYUJ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KDJU" hidden="1">{"'장비'!$A$3:$M$12"}</definedName>
    <definedName name="kff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tf" localSheetId="8" hidden="1">#REF!</definedName>
    <definedName name="ktf" hidden="1">#REF!</definedName>
    <definedName name="kty" localSheetId="8" hidden="1">#REF!</definedName>
    <definedName name="kty" hidden="1">#REF!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IM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ljkㅏㅎ" hidden="1">{#N/A,#N/A,FALSE,"2~8번"}</definedName>
    <definedName name="LK" hidden="1">{#N/A,#N/A,FALSE,"CCTV"}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UIL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ManPower_Tankage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MDMFDMFMDFDS" hidden="1">{#N/A,#N/A,FALSE,"CCTV"}</definedName>
    <definedName name="mm" hidden="1">{#N/A,#N/A,TRUE,"토적및재료집계";#N/A,#N/A,TRUE,"토적및재료집계";#N/A,#N/A,TRUE,"단위량"}</definedName>
    <definedName name="MN" hidden="1">{#N/A,#N/A,FALSE,"CCTV"}</definedName>
    <definedName name="n" hidden="1">[7]실행철강하도!$A$1:$A$4</definedName>
    <definedName name="NEWNAME" hidden="1">{#N/A,#N/A,FALSE,"CCTV"}</definedName>
    <definedName name="NNNNNN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O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ODH" localSheetId="8" hidden="1">[8]산근!#REF!</definedName>
    <definedName name="ODH" hidden="1">[8]산근!#REF!</definedName>
    <definedName name="OSBL" hidden="1">{#N/A,#N/A,FALSE,"CCTV"}</definedName>
    <definedName name="peroxide" hidden="1">{#N/A,#N/A,FALSE,"CCTV"}</definedName>
    <definedName name="PKAAA" localSheetId="8" hidden="1">#REF!</definedName>
    <definedName name="PKAAA" hidden="1">#REF!</definedName>
    <definedName name="PKBB" localSheetId="8" hidden="1">#REF!</definedName>
    <definedName name="PKBB" hidden="1">#REF!</definedName>
    <definedName name="PKCC" localSheetId="8" hidden="1">#REF!</definedName>
    <definedName name="PKCC" hidden="1">#REF!</definedName>
    <definedName name="PRAYER" hidden="1">{#N/A,#N/A,FALSE,"CCTV"}</definedName>
    <definedName name="_xlnm.Print_Area" localSheetId="5">'CP 재검토'!$B$2:$H$25</definedName>
    <definedName name="_xlnm.Print_Area" localSheetId="2">건축공사!$A$1:$I$55</definedName>
    <definedName name="_xlnm.Print_Area" localSheetId="1">기계공사!$B$2:$J$34</definedName>
    <definedName name="_xlnm.Print_Area" localSheetId="7">'기후등 관련자료'!$B$2:$T$28</definedName>
    <definedName name="_xlnm.Print_Area" localSheetId="8">'산출 근거'!$B$2:$G$52</definedName>
    <definedName name="_xlnm.Print_Area" localSheetId="6">'월별비작업일수 산정'!$B$2:$O$15</definedName>
    <definedName name="_xlnm.Print_Area" localSheetId="0">'적정 공사 기간 산출'!$B$2:$V$17</definedName>
    <definedName name="_xlnm.Print_Area" localSheetId="4">토목공사!$A$1:$I$33</definedName>
    <definedName name="_xlnm.Print_Area">#REF!</definedName>
    <definedName name="q" localSheetId="8" hidden="1">#REF!</definedName>
    <definedName name="q" hidden="1">#REF!</definedName>
    <definedName name="qor" hidden="1">[9]실행철강하도!$A$1:$A$4</definedName>
    <definedName name="qq" hidden="1">{#N/A,#N/A,FALSE,"단가표지"}</definedName>
    <definedName name="QQQ" hidden="1">{"'con_010'!$A$1:$AN$63"}</definedName>
    <definedName name="QQQQQQQQ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qw" hidden="1">{#N/A,#N/A,FALSE,"단가표지"}</definedName>
    <definedName name="QWERQWER" localSheetId="8" hidden="1">#REF!</definedName>
    <definedName name="QWERQWER" hidden="1">#REF!</definedName>
    <definedName name="QWERT" localSheetId="8" hidden="1">#REF!</definedName>
    <definedName name="QWERT" hidden="1">#REF!</definedName>
    <definedName name="RFV" hidden="1">{#N/A,#N/A,FALSE,"CCTV"}</definedName>
    <definedName name="RFYIFIOYGOPIO" localSheetId="8" hidden="1">#REF!</definedName>
    <definedName name="RFYIFIOYGOPIO" hidden="1">#REF!</definedName>
    <definedName name="RKSK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Royalty" hidden="1">{#N/A,#N/A,FALSE,"Sheet1"}</definedName>
    <definedName name="RRE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RRERW" hidden="1">{#N/A,#N/A,FALSE,"CCTV"}</definedName>
    <definedName name="RSDF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RTYE" hidden="1">{"'장비'!$A$3:$M$12"}</definedName>
    <definedName name="RWE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" hidden="1">{"'con_010'!$A$1:$AN$63"}</definedName>
    <definedName name="SADAD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ALAH" localSheetId="8" hidden="1">#REF!</definedName>
    <definedName name="SALAH" hidden="1">#REF!</definedName>
    <definedName name="sasa" hidden="1">{#N/A,#N/A,FALSE,"CCTV"}</definedName>
    <definedName name="SCH" hidden="1">{"'con_010'!$A$1:$AN$63"}</definedName>
    <definedName name="schdule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che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dAS" hidden="1">'[5]98수문일위'!$A$1:$P$2004</definedName>
    <definedName name="SDDF" hidden="1">{"'con_010'!$A$1:$AN$63"}</definedName>
    <definedName name="SDF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dg" localSheetId="8" hidden="1">#REF!</definedName>
    <definedName name="sdg" hidden="1">#REF!</definedName>
    <definedName name="SDGAS" localSheetId="8" hidden="1">#REF!</definedName>
    <definedName name="SDGAS" hidden="1">#REF!</definedName>
    <definedName name="SDRTHST" localSheetId="8" hidden="1">#REF!</definedName>
    <definedName name="SDRTHST" hidden="1">#REF!</definedName>
    <definedName name="SLH" localSheetId="8" hidden="1">#REF!</definedName>
    <definedName name="SLH" hidden="1">#REF!</definedName>
    <definedName name="sss" hidden="1">{#N/A,#N/A,FALSE,"전력간선"}</definedName>
    <definedName name="Sum_Inst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UMMARY1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SX" hidden="1">{#N/A,#N/A,FALSE,"CCTV"}</definedName>
    <definedName name="TA" hidden="1">{#N/A,#N/A,FALSE,"CCTV"}</definedName>
    <definedName name="tankage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Tankage1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TERT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TEWRER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TG" hidden="1">{#N/A,#N/A,FALSE,"CCTV"}</definedName>
    <definedName name="tr" localSheetId="8" hidden="1">#REF!</definedName>
    <definedName name="tr" hidden="1">#REF!</definedName>
    <definedName name="TSUPPOT" hidden="1">{#N/A,#N/A,FALSE,"CCTV"}</definedName>
    <definedName name="TTYGCF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TUBE" hidden="1">{#N/A,#N/A,FALSE,"CCTV"}</definedName>
    <definedName name="TV" hidden="1">{#N/A,#N/A,FALSE,"CCTV"}</definedName>
    <definedName name="TYGCF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TYRY" localSheetId="8" hidden="1">#REF!</definedName>
    <definedName name="TYRY" hidden="1">#REF!</definedName>
    <definedName name="UB" hidden="1">{#N/A,#N/A,FALSE,"CCTV"}</definedName>
    <definedName name="UIU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UKKY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UKUYK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UNI_AA_VERSION" hidden="1">"150.1.7"</definedName>
    <definedName name="UNI_FILT_END" hidden="1">8</definedName>
    <definedName name="UNI_FILT_OFFSPEC" hidden="1">2</definedName>
    <definedName name="UNI_FILT_ONSPEC" hidden="1">1</definedName>
    <definedName name="UNI_FILT_START" hidden="1">4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ND" hidden="1">16384</definedName>
    <definedName name="UNI_RET_EQUIP" hidden="1">1</definedName>
    <definedName name="UNI_RET_EVENT" hidden="1">4096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START" hidden="1">8192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uuu" hidden="1">{#N/A,#N/A,FALSE,"단가표지"}</definedName>
    <definedName name="va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VBN" hidden="1">{#N/A,#N/A,FALSE,"이태원철근"}</definedName>
    <definedName name="VHFG" localSheetId="8" hidden="1">#REF!</definedName>
    <definedName name="VHFG" hidden="1">#REF!</definedName>
    <definedName name="VVVVVVVVVVVVVVVVVVVVVVVVV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VXC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VXCVXVXCV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WEEE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WEQWE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wm.조골재1" hidden="1">{#N/A,#N/A,FALSE,"조골재"}</definedName>
    <definedName name="workshop" hidden="1">{#N/A,#N/A,FALSE,"CCTV"}</definedName>
    <definedName name="WRITE" hidden="1">{#N/A,#N/A,FALSE,"CCTV"}</definedName>
    <definedName name="wrn.0812ESC.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2번." hidden="1">{#N/A,#N/A,FALSE,"2~8번"}</definedName>
    <definedName name="wrn.34건물기초.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97년._.사업계획._.및._.예산지침." hidden="1">{#N/A,#N/A,TRUE,"1";#N/A,#N/A,TRUE,"2";#N/A,#N/A,TRUE,"3";#N/A,#N/A,TRUE,"4";#N/A,#N/A,TRUE,"5";#N/A,#N/A,TRUE,"6";#N/A,#N/A,TRUE,"7"}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BM." hidden="1">{#N/A,#N/A,FALSE,"CCTV"}</definedName>
    <definedName name="wrn.CBA.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wrn.CBA_RO." hidden="1">{#N/A,#N/A,FALSE,"C-001";#N/A,#N/A,FALSE,"C-002";#N/A,#N/A,FALSE,"C-003";#N/A,#N/A,FALSE,"C-004";#N/A,#N/A,FALSE,"C-005";#N/A,#N/A,FALSE,"C-006";#N/A,#N/A,FALSE,"C-007";#N/A,#N/A,FALSE,"C-008";#N/A,#N/A,FALSE,"CF-001";#N/A,#N/A,FALSE,"H-001";#N/A,#N/A,FALSE,"P-001";#N/A,#N/A,FALSE,"P-002";#N/A,#N/A,FALSE,"P-003";#N/A,#N/A,FALSE,"P-004";#N/A,#N/A,FALSE,"P-005";#N/A,#N/A,FALSE,"P-006";#N/A,#N/A,FALSE,"P-001,2,3,4,5";#N/A,#N/A,FALSE,"P-007";#N/A,#N/A,FALSE,"X-001";#N/A,#N/A,FALSE,"X-004"}</definedName>
    <definedName name="wrn.CBA_ST." hidden="1">{#N/A,#N/A,FALSE,"BE-001";#N/A,#N/A,FALSE,"CA-001";#N/A,#N/A,FALSE,"CY-001";#N/A,#N/A,FALSE,"CU-001";#N/A,#N/A,FALSE,"D-001";#N/A,#N/A,FALSE,"D-002";#N/A,#N/A,FALSE,"DH-001";#N/A,#N/A,FALSE,"DU-001";#N/A,#N/A,FALSE,"E-001";#N/A,#N/A,FALSE,"E-002";#N/A,#N/A,FALSE,"E-003";#N/A,#N/A,FALSE,"E-004";#N/A,#N/A,FALSE,"E-005";#N/A,#N/A,FALSE,"E-006";#N/A,#N/A,FALSE,"E-007";#N/A,#N/A,FALSE,"EH-001";#N/A,#N/A,FALSE,"EL-001";#N/A,#N/A,FALSE,"F-001";#N/A,#N/A,FALSE,"F-002";#N/A,#N/A,FALSE,"FI-001";#N/A,#N/A,FALSE,"J-001";#N/A,#N/A,FALSE,"J-002";#N/A,#N/A,FALSE,"N2-001";#N/A,#N/A,FALSE,"PT-001";#N/A,#N/A,FALSE,"R-001";#N/A,#N/A,FALSE,"SI-001";#N/A,#N/A,FALSE,"SM-001";#N/A,#N/A,FALSE,"T-001";#N/A,#N/A,FALSE,"T-002";#N/A,#N/A,FALSE,"T-003";#N/A,#N/A,FALSE,"TO-001";#N/A,#N/A,FALSE,"X-002";#N/A,#N/A,FALSE,"X-003";#N/A,#N/A,FALSE,"S_STR"}</definedName>
    <definedName name="wrn.Equipment._.List." hidden="1">{#N/A,#N/A,TRUE,"COVERSHEET";#N/A,#N/A,TRUE,"LEGEND";#N/A,#N/A,TRUE,"LIST"}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설기계사업소._.상반기보고." hidden="1">{#N/A,#N/A,FALSE,"사업총괄";#N/A,#N/A,FALSE,"장비사업";#N/A,#N/A,FALSE,"철구사업";#N/A,#N/A,FALSE,"준설사업"}</definedName>
    <definedName name="wrn.견적." hidden="1">{#N/A,#N/A,FALSE,"Sheet1";#N/A,#N/A,FALSE,"Sheet2";#N/A,#N/A,FALSE,"TAB96-1"}</definedName>
    <definedName name="wrn.골재소요량." hidden="1">{#N/A,#N/A,FALSE,"골재소요량";#N/A,#N/A,FALSE,"골재소요량"}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육청." hidden="1">{#N/A,#N/A,FALSE,"전력간선"}</definedName>
    <definedName name="wrn.구조2." hidden="1">{#N/A,#N/A,FALSE,"구조2"}</definedName>
    <definedName name="wrn.기성." hidden="1">{#N/A,#N/A,FALSE,"신청통보";#N/A,#N/A,FALSE,"기성확인서";#N/A,#N/A,FALSE,"기성내역서"}</definedName>
    <definedName name="wrn.기초." hidden="1">{#N/A,#N/A,FALSE,"터빈집계";#N/A,#N/A,FALSE,"터빈내역";#N/A,#N/A,FALSE,"보일러집계";#N/A,#N/A,FALSE,"보일러내역"}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변경예산." hidden="1">{#N/A,#N/A,FALSE,"변경관리예산";#N/A,#N/A,FALSE,"변경장비예산";#N/A,#N/A,FALSE,"변경준설예산";#N/A,#N/A,FALSE,"변경철구예산"}</definedName>
    <definedName name="wrn.보일러마감." hidden="1">{#N/A,#N/A,FALSE,"물가변동 (2)";#N/A,#N/A,FALSE,"공사비";#N/A,#N/A,FALSE,"사급";#N/A,#N/A,FALSE,"도급집계";#N/A,#N/A,FALSE,"재료비";#N/A,#N/A,FALSE,"노무비";#N/A,#N/A,FALSE,"경비"}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설계내역서." hidden="1">{#N/A,#N/A,FALSE,"설계내억서"}</definedName>
    <definedName name="wrn.속도.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시행결의." hidden="1">{#N/A,#N/A,FALSE,"도급대비시행율";#N/A,#N/A,FALSE,"결의서";#N/A,#N/A,FALSE,"내역서";#N/A,#N/A,FALSE,"도급예상"}</definedName>
    <definedName name="wrn.신용찬." hidden="1">{#N/A,#N/A,TRUE,"토적및재료집계";#N/A,#N/A,TRUE,"토적및재료집계";#N/A,#N/A,TRUE,"단위량"}</definedName>
    <definedName name="wrn.실행품의." hidden="1">{#N/A,#N/A,FALSE,"갑지";#N/A,#N/A,FALSE,"개요";#N/A,#N/A,FALSE,"비목별";#N/A,#N/A,FALSE,"건물별";#N/A,#N/A,FALSE,"기구표";#N/A,#N/A,FALSE,"직원투입"}</definedName>
    <definedName name="wrn.예상손익." hidden="1">{#N/A,#N/A,FALSE,"예상손익";#N/A,#N/A,FALSE,"관리분석";#N/A,#N/A,FALSE,"장비분석";#N/A,#N/A,FALSE,"준설분석";#N/A,#N/A,FALSE,"철구분석"}</definedName>
    <definedName name="wrn.외주기성." hidden="1">{#N/A,#N/A,FALSE,"신청통보";#N/A,#N/A,FALSE,"기성확인서";#N/A,#N/A,FALSE,"기성내역서"}</definedName>
    <definedName name="wrn.운반시간." hidden="1">{#N/A,#N/A,FALSE,"운반시간"}</definedName>
    <definedName name="wrn.이정표." hidden="1">{#N/A,#N/A,FALSE,"이정표"}</definedName>
    <definedName name="wrn.이태원._.철근." hidden="1">{#N/A,#N/A,FALSE,"이태원철근"}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통신지." hidden="1">{#N/A,#N/A,FALSE,"기안지";#N/A,#N/A,FALSE,"통신지"}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현장._.IDEA._.공모." hidden="1">{#N/A,#N/A,FALSE,"현장IDEA공모"}</definedName>
    <definedName name="wrn.혼합골재." hidden="1">{#N/A,#N/A,FALSE,"혼합골재"}</definedName>
    <definedName name="WRS" hidden="1">{"'장비'!$A$3:$M$12"}</definedName>
    <definedName name="WWW" hidden="1">{"'con_010'!$A$1:$AN$63"}</definedName>
    <definedName name="WWWWWWWWWWWWWWW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WZ" hidden="1">{#N/A,#N/A,FALSE,"CCTV"}</definedName>
    <definedName name="XC" hidden="1">{#N/A,#N/A,FALSE,"CCTV"}</definedName>
    <definedName name="XCVBGSDFGSER" localSheetId="8" hidden="1">#REF!</definedName>
    <definedName name="XCVBGSDFGSER" hidden="1">#REF!</definedName>
    <definedName name="XCZCZ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XXXX" hidden="1">{"'con_010'!$A$1:$AN$63"}</definedName>
    <definedName name="Y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YJ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YU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YY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_2C052020_706B_11D1_990E_444553540000_.wvu.PrintArea" localSheetId="8" hidden="1">#REF!</definedName>
    <definedName name="Z_2C052020_706B_11D1_990E_444553540000_.wvu.PrintArea" hidden="1">#REF!</definedName>
    <definedName name="Z_2C052020_706B_11D1_990E_444553540000_.wvu.PrintTitles" localSheetId="8" hidden="1">#REF!</definedName>
    <definedName name="Z_2C052020_706B_11D1_990E_444553540000_.wvu.PrintTitles" hidden="1">#REF!</definedName>
    <definedName name="Z_2C052020_706B_11D1_990E_444553540000_.wvu.Rows" localSheetId="8" hidden="1">#REF!</definedName>
    <definedName name="Z_2C052020_706B_11D1_990E_444553540000_.wvu.Rows" hidden="1">#REF!</definedName>
    <definedName name="Z_A980B765_13D2_11D1_A0FF_444553540000_.wvu.PrintArea" localSheetId="8" hidden="1">#REF!</definedName>
    <definedName name="Z_A980B765_13D2_11D1_A0FF_444553540000_.wvu.PrintArea" hidden="1">#REF!</definedName>
    <definedName name="Z_A980B765_13D2_11D1_A0FF_444553540000_.wvu.PrintTitles" localSheetId="8" hidden="1">#REF!</definedName>
    <definedName name="Z_A980B765_13D2_11D1_A0FF_444553540000_.wvu.PrintTitles" hidden="1">#REF!</definedName>
    <definedName name="Z_A980B765_13D2_11D1_A0FF_444553540000_.wvu.Rows" localSheetId="8" hidden="1">#REF!</definedName>
    <definedName name="Z_A980B765_13D2_11D1_A0FF_444553540000_.wvu.Rows" hidden="1">#REF!</definedName>
    <definedName name="za" hidden="1">[7]실행철강하도!$A$1:$A$4</definedName>
    <definedName name="ㄱㄱㄱㄱㄱ" hidden="1">{#N/A,#N/A,FALSE,"운반시간"}</definedName>
    <definedName name="ㄱㅈㅎ" localSheetId="8" hidden="1">#REF!</definedName>
    <definedName name="ㄱㅈㅎ" hidden="1">#REF!</definedName>
    <definedName name="가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가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감로건설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강릉교동" localSheetId="8" hidden="1">#REF!</definedName>
    <definedName name="강릉교동" hidden="1">#REF!</definedName>
    <definedName name="강릉교동터파기" localSheetId="8" hidden="1">#REF!</definedName>
    <definedName name="강릉교동터파기" hidden="1">#REF!</definedName>
    <definedName name="강릉교동토목" localSheetId="8" hidden="1">#REF!</definedName>
    <definedName name="강릉교동토목" hidden="1">#REF!</definedName>
    <definedName name="강릉교동흙막이" localSheetId="8" hidden="1">#REF!</definedName>
    <definedName name="강릉교동흙막이" hidden="1">#REF!</definedName>
    <definedName name="강릉토공사" localSheetId="8" hidden="1">#REF!</definedName>
    <definedName name="강릉토공사" hidden="1">#REF!</definedName>
    <definedName name="강릉토목공사" localSheetId="8" hidden="1">#REF!</definedName>
    <definedName name="강릉토목공사" hidden="1">#REF!</definedName>
    <definedName name="강릉토목임" localSheetId="8" hidden="1">#REF!</definedName>
    <definedName name="강릉토목임" hidden="1">#REF!</definedName>
    <definedName name="개거" localSheetId="8" hidden="1">#REF!</definedName>
    <definedName name="개거" hidden="1">#REF!</definedName>
    <definedName name="건축" hidden="1">{#N/A,#N/A,TRUE,"토적및재료집계";#N/A,#N/A,TRUE,"토적및재료집계";#N/A,#N/A,TRUE,"단위량"}</definedName>
    <definedName name="건축실행" hidden="1">{#N/A,#N/A,FALSE,"갑지";#N/A,#N/A,FALSE,"개요";#N/A,#N/A,FALSE,"비목별";#N/A,#N/A,FALSE,"건물별";#N/A,#N/A,FALSE,"기구표";#N/A,#N/A,FALSE,"직원투입"}</definedName>
    <definedName name="겡오" hidden="1">{#N/A,#N/A,FALSE,"CCTV"}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예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용" hidden="1">{#N/A,#N/A,FALSE,"CCTV"}</definedName>
    <definedName name="경비1" hidden="1">255</definedName>
    <definedName name="경비2" localSheetId="8" hidden="1">#REF!</definedName>
    <definedName name="경비2" hidden="1">#REF!</definedName>
    <definedName name="경상비2" hidden="1">{#N/A,#N/A,FALSE,"기안지";#N/A,#N/A,FALSE,"통신지"}</definedName>
    <definedName name="계장공사" hidden="1">{#N/A,#N/A,FALSE,"CCTV"}</definedName>
    <definedName name="계전2" localSheetId="8" hidden="1">#REF!</definedName>
    <definedName name="계전2" hidden="1">#REF!</definedName>
    <definedName name="고" hidden="1">{#N/A,#N/A,FALSE,"조골재"}</definedName>
    <definedName name="고고" localSheetId="8" hidden="1">#REF!</definedName>
    <definedName name="고고" hidden="1">#REF!</definedName>
    <definedName name="공문3" hidden="1">{#N/A,#N/A,FALSE,"갑지";#N/A,#N/A,FALSE,"개요";#N/A,#N/A,FALSE,"비목별";#N/A,#N/A,FALSE,"건물별";#N/A,#N/A,FALSE,"기구표";#N/A,#N/A,FALSE,"직원투입"}</definedName>
    <definedName name="공사원가계산서" hidden="1">{#N/A,#N/A,TRUE,"토적및재료집계";#N/A,#N/A,TRUE,"토적및재료집계";#N/A,#N/A,TRUE,"단위량"}</definedName>
    <definedName name="공정계획" hidden="1">{#N/A,#N/A,FALSE,"이태원철근"}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동토" localSheetId="8" hidden="1">#REF!</definedName>
    <definedName name="교동토" hidden="1">#REF!</definedName>
    <definedName name="교동토목공사" hidden="1">{#N/A,#N/A,FALSE,"이태원철근"}</definedName>
    <definedName name="구룡대보2공구" hidden="1">{#N/A,#N/A,FALSE,"부대2"}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" hidden="1">{#N/A,#N/A,FALSE,"기안지";#N/A,#N/A,FALSE,"통신지"}</definedName>
    <definedName name="기안" localSheetId="8" hidden="1">#REF!</definedName>
    <definedName name="기안" hidden="1">#REF!</definedName>
    <definedName name="기안변경" localSheetId="8" hidden="1">#REF!</definedName>
    <definedName name="기안변경" hidden="1">#REF!</definedName>
    <definedName name="기타경비" hidden="1">{#N/A,#N/A,TRUE,"토적및재료집계";#N/A,#N/A,TRUE,"토적및재료집계";#N/A,#N/A,TRUE,"단위량"}</definedName>
    <definedName name="김" localSheetId="8" hidden="1">[10]대비!#REF!</definedName>
    <definedName name="김" hidden="1">[10]대비!#REF!</definedName>
    <definedName name="김0" hidden="1">{#N/A,#N/A,FALSE,"2~8번"}</definedName>
    <definedName name="김1" hidden="1">{#N/A,#N/A,FALSE,"골재소요량";#N/A,#N/A,FALSE,"골재소요량"}</definedName>
    <definedName name="김5" hidden="1">{#N/A,#N/A,FALSE,"운반시간"}</definedName>
    <definedName name="김6" hidden="1">{#N/A,#N/A,FALSE,"조골재"}</definedName>
    <definedName name="김동종" localSheetId="8" hidden="1">#REF!</definedName>
    <definedName name="김동종" hidden="1">#REF!</definedName>
    <definedName name="김중규" hidden="1">{#N/A,#N/A,FALSE,"이태원철근"}</definedName>
    <definedName name="ㄳ" hidden="1">{#N/A,#N/A,FALSE,"단가표지"}</definedName>
    <definedName name="ㄴㄻㄴㅇ" hidden="1">{#N/A,#N/A,FALSE,"조골재"}</definedName>
    <definedName name="ㄴㅁ" localSheetId="8" hidden="1">#REF!</definedName>
    <definedName name="ㄴㅁ" hidden="1">#REF!</definedName>
    <definedName name="ㄴㅁㄴㅇㄹ" localSheetId="8" hidden="1">#REF!</definedName>
    <definedName name="ㄴㅁㄴㅇㄹ" hidden="1">#REF!</definedName>
    <definedName name="ㄴㅁㄹㄴㅁㅇㄴㅇㅁㄹㄴ" hidden="1">{#N/A,#N/A,FALSE,"단가표지"}</definedName>
    <definedName name="ㄴㅁㄹㅈㄹ" localSheetId="8" hidden="1">#REF!</definedName>
    <definedName name="ㄴㅁㄹㅈㄹ" hidden="1">#REF!</definedName>
    <definedName name="ㄴㅇㄴㅇㄴㅇㄴ" hidden="1">{"'장비'!$A$3:$M$12"}</definedName>
    <definedName name="ㄴㅇㄹㄷ" localSheetId="8" hidden="1">#REF!</definedName>
    <definedName name="ㄴㅇㄹㄷ" hidden="1">#REF!</definedName>
    <definedName name="ㄴㅇㄻ" localSheetId="8" hidden="1">#REF!</definedName>
    <definedName name="ㄴㅇㄻ" hidden="1">#REF!</definedName>
    <definedName name="ㄴㅇㄼㅈㄷㄹ" hidden="1">'[6]98수문일위'!$A$1:$P$2004</definedName>
    <definedName name="ㄴㅇㅇ" localSheetId="8" hidden="1">#REF!</definedName>
    <definedName name="ㄴㅇㅇ" hidden="1">#REF!</definedName>
    <definedName name="ㄴㅇㅍㅁㄴㅇㄹ" hidden="1">'[5]98수문일위'!$A$1:$P$2004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역서1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넣러" hidden="1">{#N/A,#N/A,FALSE,"표지목차"}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놓ㄹ노" hidden="1">{#N/A,#N/A,FALSE,"골재소요량";#N/A,#N/A,FALSE,"골재소요량"}</definedName>
    <definedName name="ㄶㅇㅀㄴㅇ" hidden="1">{#N/A,#N/A,FALSE,"표지목차"}</definedName>
    <definedName name="ㄷ" hidden="1">{#N/A,#N/A,TRUE,"토적및재료집계";#N/A,#N/A,TRUE,"토적및재료집계";#N/A,#N/A,TRUE,"단위량"}</definedName>
    <definedName name="ㄷㄱ" hidden="1">{#N/A,#N/A,FALSE,"단가표지"}</definedName>
    <definedName name="ㄷㄷㄷ" hidden="1">{#N/A,#N/A,FALSE,"운반시간"}</definedName>
    <definedName name="ㄷㅎㄹㅇ" localSheetId="8" hidden="1">#REF!</definedName>
    <definedName name="ㄷㅎㄹㅇ" hidden="1">#REF!</definedName>
    <definedName name="다라" hidden="1">{#N/A,#N/A,FALSE,"표지목차"}</definedName>
    <definedName name="닥트설치공사" hidden="1">{#N/A,#N/A,FALSE,"전력간선"}</definedName>
    <definedName name="도급" hidden="1">{#N/A,#N/A,FALSE,"구조2"}</definedName>
    <definedName name="ㄹ" hidden="1">{#N/A,#N/A,TRUE,"토적및재료집계";#N/A,#N/A,TRUE,"토적및재료집계";#N/A,#N/A,TRUE,"단위량"}</definedName>
    <definedName name="ㄹㄴ" localSheetId="8" hidden="1">#REF!</definedName>
    <definedName name="ㄹㄴ" hidden="1">#REF!</definedName>
    <definedName name="ㄹㄴㅇㄹ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ㄹㄴㅇㄻㄴ" hidden="1">{#N/A,#N/A,FALSE,"단가표지"}</definedName>
    <definedName name="ㄹㄴ웋" hidden="1">{#N/A,#N/A,FALSE,"운반시간"}</definedName>
    <definedName name="ㄹㄹㄹ" localSheetId="8" hidden="1">#REF!</definedName>
    <definedName name="ㄹㄹㄹ" hidden="1">#REF!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ㄹ" hidden="1">{#N/A,#N/A,FALSE,"혼합골재"}</definedName>
    <definedName name="ㄹㅇㄹㅈㄷㅊ" hidden="1">'[5]98수문일위'!$A$1:$P$2004</definedName>
    <definedName name="ㄹㅇㅎㄴㅇ" hidden="1">{#N/A,#N/A,FALSE,"조골재"}</definedName>
    <definedName name="ㄹ호" localSheetId="8" hidden="1">#REF!</definedName>
    <definedName name="ㄹ호" hidden="1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리비" localSheetId="8" hidden="1">#REF!</definedName>
    <definedName name="리비" hidden="1">#REF!</definedName>
    <definedName name="ㄻㄴㄹㅇㄴㅁ" hidden="1">{#N/A,#N/A,FALSE,"운반시간"}</definedName>
    <definedName name="ㄻㄴㅇㄻㄴ" hidden="1">{#N/A,#N/A,FALSE,"단가표지"}</definedName>
    <definedName name="ㄻㄴㅇㄻㄴㄹ" hidden="1">{#N/A,#N/A,FALSE,"2~8번"}</definedName>
    <definedName name="ㄻㄴㅇㄻㄴㄻㄴㅁㄴ" hidden="1">{#N/A,#N/A,FALSE,"단가표지"}</definedName>
    <definedName name="ㄻㄴㅇㄻㄴㅁ" hidden="1">{#N/A,#N/A,FALSE,"운반시간"}</definedName>
    <definedName name="ㄻㄴㅇㄻㄴㅇ" hidden="1">{#N/A,#N/A,FALSE,"단가표지"}</definedName>
    <definedName name="ㄻㄴㅇㄻㄴㅇㄻ" hidden="1">{#N/A,#N/A,FALSE,"표지목차"}</definedName>
    <definedName name="ㄻㄴㅇㅁㄴㅇ" hidden="1">{#N/A,#N/A,FALSE,"단가표지"}</definedName>
    <definedName name="ㄻㅁ" hidden="1">{#N/A,#N/A,FALSE,"조골재"}</definedName>
    <definedName name="ㅀㅇㅁ" hidden="1">{#N/A,#N/A,FALSE,"골재소요량";#N/A,#N/A,FALSE,"골재소요량"}</definedName>
    <definedName name="ㅀ오ㅓㅎ롱ㄶㄹㄴ" hidden="1">{#N/A,#N/A,FALSE,"2~8번"}</definedName>
    <definedName name="ㅁ" hidden="1">{"'con_010'!$A$1:$AN$63"}</definedName>
    <definedName name="ㅁㄴ" localSheetId="8" hidden="1">#REF!</definedName>
    <definedName name="ㅁㄴ" hidden="1">#REF!</definedName>
    <definedName name="ㅁㄴㄹㄴ" hidden="1">{#N/A,#N/A,FALSE,"운반시간"}</definedName>
    <definedName name="ㅁㄴㄹㅇㅁ" hidden="1">{#N/A,#N/A,FALSE,"단가표지"}</definedName>
    <definedName name="ㅁㄴㅇㄹ" localSheetId="8" hidden="1">#REF!</definedName>
    <definedName name="ㅁㄴㅇㄹ" hidden="1">#REF!</definedName>
    <definedName name="ㅁㄴㅇ류" localSheetId="8" hidden="1">#REF!</definedName>
    <definedName name="ㅁㄴㅇ류" hidden="1">#REF!</definedName>
    <definedName name="ㅁㄴㅇㄻㄴㅇㄹㄴ" localSheetId="8" hidden="1">#REF!</definedName>
    <definedName name="ㅁㄴㅇㄻㄴㅇㄹㄴ" hidden="1">#REF!</definedName>
    <definedName name="ㅁㄴㅇㅁㄴㅇ" hidden="1">{#N/A,#N/A,FALSE,"CCTV"}</definedName>
    <definedName name="ㅁㄴㅇㅁㄴㅇㅁㄴ" hidden="1">{#N/A,#N/A,FALSE,"CCTV"}</definedName>
    <definedName name="ㅁㄴㅇㅁㄴㅇㅁㄴㅇㅁㄴㅇㅁㄴㅇ" hidden="1">{#N/A,#N/A,FALSE,"CCTV"}</definedName>
    <definedName name="ㅁㄴㅇㅍㄴㅇㄴ" hidden="1">'[6]98수문일위'!$A$1:$P$2004</definedName>
    <definedName name="ㅁㄴㅊㅍㅁㅌㅊ펌ㄴㅇㄹ" localSheetId="8" hidden="1">#REF!</definedName>
    <definedName name="ㅁㄴㅊㅍㅁㅌㅊ펌ㄴㅇㄹ" hidden="1">#REF!</definedName>
    <definedName name="ㅁㄹㄴㅇㄻㄴㄹ" hidden="1">{#N/A,#N/A,FALSE,"골재소요량";#N/A,#N/A,FALSE,"골재소요량"}</definedName>
    <definedName name="ㅁㄹㄴㅇㅁ" hidden="1">{#N/A,#N/A,FALSE,"표지목차"}</definedName>
    <definedName name="ㅁㄹㅇㄴ" hidden="1">{#N/A,#N/A,FALSE,"단가표지"}</definedName>
    <definedName name="ㅁㄹㅇㅁㄴ" hidden="1">{#N/A,#N/A,FALSE,"골재소요량";#N/A,#N/A,FALSE,"골재소요량"}</definedName>
    <definedName name="ㅁㄻㄴㄹ" hidden="1">{#N/A,#N/A,FALSE,"골재소요량";#N/A,#N/A,FALSE,"골재소요량"}</definedName>
    <definedName name="ㅁㄻㄴㅇㄹㄴㅇㄹㄴ" localSheetId="8" hidden="1">#REF!</definedName>
    <definedName name="ㅁㄻㄴㅇㄹㄴㅇㄹㄴ" hidden="1">#REF!</definedName>
    <definedName name="ㅁㅁ" hidden="1">{"'con_010'!$A$1:$AN$63"}</definedName>
    <definedName name="ㅁㅁㅁㅁㅁㅁ" localSheetId="8" hidden="1">#REF!</definedName>
    <definedName name="ㅁㅁㅁㅁㅁㅁ" hidden="1">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ㄹㄴㅇㅁㄹ" hidden="1">{#N/A,#N/A,FALSE,"운반시간"}</definedName>
    <definedName name="ㅁㅇㄻ" hidden="1">{#N/A,#N/A,FALSE,"조골재"}</definedName>
    <definedName name="ㅁㅇㄻㄴㄹ" hidden="1">{#N/A,#N/A,FALSE,"혼합골재"}</definedName>
    <definedName name="ㅁㅇㄻㅇㅎ" hidden="1">{#N/A,#N/A,FALSE,"조골재"}</definedName>
    <definedName name="ㅁㅇㅀㅁㅇ" hidden="1">{#N/A,#N/A,FALSE,"단가표지"}</definedName>
    <definedName name="ㅁ인ㅍㅁ닟ㅍㅁㄴㅇㄹ" localSheetId="8" hidden="1">#REF!</definedName>
    <definedName name="ㅁ인ㅍㅁ닟ㅍㅁㄴㅇㄹ" hidden="1">#REF!</definedName>
    <definedName name="ㅁ읾ㄴㅇㄻ" localSheetId="8" hidden="1">#REF!</definedName>
    <definedName name="ㅁ읾ㄴㅇㄻ" hidden="1">#REF!</definedName>
    <definedName name="ㅁㅈㄷㅅㅂㄱ흎ㅊ퓨" localSheetId="8" hidden="1">#REF!</definedName>
    <definedName name="ㅁㅈㄷㅅㅂㄱ흎ㅊ퓨" hidden="1">#REF!</definedName>
    <definedName name="ㅁㅊㅇㅍㅁㄴㅇㄻㄴㅇㄹ" localSheetId="8" hidden="1">#REF!</definedName>
    <definedName name="ㅁㅊㅇㅍㅁㄴㅇㄻㄴㅇㄹ" hidden="1">#REF!</definedName>
    <definedName name="ㅁㅎㄻㅇㄻ" hidden="1">{#N/A,#N/A,FALSE,"운반시간"}</definedName>
    <definedName name="ㅁㅎㅇㅀㅁㅇ" hidden="1">{#N/A,#N/A,FALSE,"2~8번"}</definedName>
    <definedName name="ㅁㅎㅇㅀㅁㅎ" hidden="1">{#N/A,#N/A,FALSE,"단가표지"}</definedName>
    <definedName name="모냐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몰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물" hidden="1">{#N/A,#N/A,FALSE,"이태원철근"}</definedName>
    <definedName name="물가" hidden="1">{#N/A,#N/A,FALSE,"이태원철근"}</definedName>
    <definedName name="뭐가이태원이야" hidden="1">{#N/A,#N/A,FALSE,"이태원철근"}</definedName>
    <definedName name="ㅂ" hidden="1">{#N/A,#N/A,TRUE,"토적및재료집계";#N/A,#N/A,TRUE,"토적및재료집계";#N/A,#N/A,TRUE,"단위량"}</definedName>
    <definedName name="ㅂㅂ" hidden="1">{#N/A,#N/A,FALSE,"표지"}</definedName>
    <definedName name="ㅂㅂㅂ" hidden="1">{#N/A,#N/A,FALSE,"혼합골재"}</definedName>
    <definedName name="ㅂㅈ" hidden="1">{#N/A,#N/A,TRUE,"1";#N/A,#N/A,TRUE,"2";#N/A,#N/A,TRUE,"3";#N/A,#N/A,TRUE,"4";#N/A,#N/A,TRUE,"5";#N/A,#N/A,TRUE,"6";#N/A,#N/A,TRUE,"7"}</definedName>
    <definedName name="ㅂㅈㅂ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쟈ㅕㅑㅂ1" hidden="1">{#N/A,#N/A,FALSE,"배수1"}</definedName>
    <definedName name="법인세4.6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별" localSheetId="8" hidden="1">#REF!</definedName>
    <definedName name="별" hidden="1">#REF!</definedName>
    <definedName name="보" hidden="1">{#N/A,#N/A,FALSE,"전력간선"}</definedName>
    <definedName name="보할" hidden="1">{#N/A,#N/A,FALSE,"이태원철근"}</definedName>
    <definedName name="보활공정" hidden="1">{#N/A,#N/A,FALSE,"이태원철근"}</definedName>
    <definedName name="부" hidden="1">{#N/A,#N/A,FALSE,"골재소요량";#N/A,#N/A,FALSE,"골재소요량"}</definedName>
    <definedName name="부대1" hidden="1">{#N/A,#N/A,FALSE,"운반시간"}</definedName>
    <definedName name="부대a" hidden="1">{#N/A,#N/A,FALSE,"골재소요량";#N/A,#N/A,FALSE,"골재소요량"}</definedName>
    <definedName name="부대건축2" localSheetId="8" hidden="1">#REF!</definedName>
    <definedName name="부대건축2" hidden="1">#REF!</definedName>
    <definedName name="부대공사" localSheetId="8" hidden="1">#REF!</definedName>
    <definedName name="부대공사" hidden="1">#REF!</definedName>
    <definedName name="부대구조" hidden="1">{#N/A,#N/A,FALSE,"골재소요량";#N/A,#N/A,FALSE,"골재소요량"}</definedName>
    <definedName name="부대방안" hidden="1">{#N/A,#N/A,FALSE,"단가표지"}</definedName>
    <definedName name="부대원본" hidden="1">{#N/A,#N/A,FALSE,"토공2"}</definedName>
    <definedName name="부대철콘" hidden="1">{#N/A,#N/A,FALSE,"골재소요량";#N/A,#N/A,FALSE,"골재소요량"}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당협조" hidden="1">{#N/A,#N/A,FALSE,"이태원철근"}</definedName>
    <definedName name="분석변경" hidden="1">{#N/A,#N/A,FALSE,"변경관리예산";#N/A,#N/A,FALSE,"변경장비예산";#N/A,#N/A,FALSE,"변경준설예산";#N/A,#N/A,FALSE,"변경철구예산"}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뷰" hidden="1">{#N/A,#N/A,FALSE,"단가표지"}</definedName>
    <definedName name="비교표1" hidden="1">255</definedName>
    <definedName name="비교표2" localSheetId="8" hidden="1">#REF!</definedName>
    <definedName name="비교표2" hidden="1">#REF!</definedName>
    <definedName name="ㅅ굲유" hidden="1">{#N/A,#N/A,FALSE,"조골재"}</definedName>
    <definedName name="ㅅㅅㅅ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사" localSheetId="8" hidden="1">#REF!</definedName>
    <definedName name="사" hidden="1">#REF!</definedName>
    <definedName name="사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상품" localSheetId="8" hidden="1">#REF!</definedName>
    <definedName name="상품" hidden="1">#REF!</definedName>
    <definedName name="새공통" hidden="1">{#N/A,#N/A,FALSE,"이태원철근"}</definedName>
    <definedName name="서초실행" hidden="1">{#N/A,#N/A,FALSE,"갑지";#N/A,#N/A,FALSE,"개요";#N/A,#N/A,FALSE,"비목별";#N/A,#N/A,FALSE,"건물별";#N/A,#N/A,FALSE,"기구표";#N/A,#N/A,FALSE,"직원투입"}</definedName>
    <definedName name="석공" localSheetId="8" hidden="1">#REF!</definedName>
    <definedName name="석공" hidden="1">#REF!</definedName>
    <definedName name="설계내역서" hidden="1">{"'별표'!$N$220"}</definedName>
    <definedName name="설계도서검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8" hidden="1">#REF!</definedName>
    <definedName name="소" hidden="1">#REF!</definedName>
    <definedName name="소화배관" hidden="1">{#N/A,#N/A,FALSE,"전력간선"}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스케줄" hidden="1">{"'con_010'!$A$1:$AN$63"}</definedName>
    <definedName name="승인" hidden="1">{#N/A,#N/A,FALSE,"기안지";#N/A,#N/A,FALSE,"통신지"}</definedName>
    <definedName name="승인보고21차" hidden="1">{#N/A,#N/A,FALSE,"기안지";#N/A,#N/A,FALSE,"통신지"}</definedName>
    <definedName name="시공측량보고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행" hidden="1">{#N/A,#N/A,FALSE,"이태원철근"}</definedName>
    <definedName name="시행비교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신재점" hidden="1">{#N/A,#N/A,FALSE,"이태원철근"}</definedName>
    <definedName name="실행2" hidden="1">{#N/A,#N/A,FALSE,"갑지";#N/A,#N/A,FALSE,"개요";#N/A,#N/A,FALSE,"비목별";#N/A,#N/A,FALSE,"건물별";#N/A,#N/A,FALSE,"기구표";#N/A,#N/A,FALSE,"직원투입"}</definedName>
    <definedName name="실행3" hidden="1">{#N/A,#N/A,FALSE,"갑지";#N/A,#N/A,FALSE,"개요";#N/A,#N/A,FALSE,"비목별";#N/A,#N/A,FALSE,"건물별";#N/A,#N/A,FALSE,"기구표";#N/A,#N/A,FALSE,"직원투입"}</definedName>
    <definedName name="실행내역서3" hidden="1">{#N/A,#N/A,FALSE,"갑지";#N/A,#N/A,FALSE,"개요";#N/A,#N/A,FALSE,"비목별";#N/A,#N/A,FALSE,"건물별";#N/A,#N/A,FALSE,"기구표";#N/A,#N/A,FALSE,"직원투입"}</definedName>
    <definedName name="실행총괄" hidden="1">{#N/A,#N/A,FALSE,"기안지";#N/A,#N/A,FALSE,"통신지"}</definedName>
    <definedName name="실행투찰대비" hidden="1">{#N/A,#N/A,FALSE,"기안지";#N/A,#N/A,FALSE,"통신지"}</definedName>
    <definedName name="ㅇㄴㄻ" hidden="1">{#N/A,#N/A,FALSE,"표지목차"}</definedName>
    <definedName name="ㅇㄴㄻㄴㅇ" hidden="1">{#N/A,#N/A,FALSE,"표지목차"}</definedName>
    <definedName name="ㅇㄹ" localSheetId="8" hidden="1">#REF!</definedName>
    <definedName name="ㅇㄹ" hidden="1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ㄻㄴㅇㄻㄴㅇㄹ" localSheetId="8" hidden="1">#REF!</definedName>
    <definedName name="ㅇㄻㄴㅇㄻㄴㅇㄹ" hidden="1">#REF!</definedName>
    <definedName name="ㅇㄻㅇㄻㄴㄹ" hidden="1">{#N/A,#N/A,FALSE,"단가표지"}</definedName>
    <definedName name="ㅇㅀㅁㅇㅁㅇ" hidden="1">{#N/A,#N/A,FALSE,"단가표지"}</definedName>
    <definedName name="ㅇㅁㄴㅇㅁㄴㅇ" hidden="1">{#N/A,#N/A,FALSE,"CCTV"}</definedName>
    <definedName name="ㅇㅇㅇ" hidden="1">{#N/A,#N/A,FALSE,"운반시간"}</definedName>
    <definedName name="ㅇㅈㄷㅄㅂㅈㄷㄱ" localSheetId="8" hidden="1">#REF!</definedName>
    <definedName name="ㅇㅈㄷㅄㅂㅈㄷㄱ" hidden="1">#REF!</definedName>
    <definedName name="ㅇ호" hidden="1">{#N/A,#N/A,FALSE,"혼합골재"}</definedName>
    <definedName name="아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무거나" localSheetId="8" hidden="1">#REF!</definedName>
    <definedName name="아무거나" hidden="1">#REF!</definedName>
    <definedName name="아아아아아앙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앙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산키즈" hidden="1">{#N/A,#N/A,FALSE,"전력간선"}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업체" localSheetId="8" hidden="1">#REF!</definedName>
    <definedName name="업체" hidden="1">#REF!</definedName>
    <definedName name="오" hidden="1">[9]실행철강하도!$A$1:$A$4</definedName>
    <definedName name="오오오아앙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외공사" hidden="1">{#N/A,#N/A,FALSE,"이태원철근"}</definedName>
    <definedName name="옥외대비" hidden="1">{#N/A,#N/A,FALSE,"이태원철근"}</definedName>
    <definedName name="외주계약" hidden="1">{#N/A,#N/A,FALSE,"갑지";#N/A,#N/A,FALSE,"개요";#N/A,#N/A,FALSE,"비목별";#N/A,#N/A,FALSE,"건물별";#N/A,#N/A,FALSE,"기구표";#N/A,#N/A,FALSE,"직원투입"}</definedName>
    <definedName name="외주계약내역" hidden="1">{#N/A,#N/A,FALSE,"갑지";#N/A,#N/A,FALSE,"개요";#N/A,#N/A,FALSE,"비목별";#N/A,#N/A,FALSE,"건물별";#N/A,#N/A,FALSE,"기구표";#N/A,#N/A,FALSE,"직원투입"}</definedName>
    <definedName name="외주비" hidden="1">{#N/A,#N/A,FALSE,"기안지";#N/A,#N/A,FALSE,"통신지"}</definedName>
    <definedName name="우리나라" hidden="1">{#N/A,#N/A,FALSE,"전력간선"}</definedName>
    <definedName name="우ㅗ홓ㅇ" hidden="1">{#N/A,#N/A,FALSE,"조골재"}</definedName>
    <definedName name="울트구룡대보2공구" hidden="1">{#N/A,#N/A,FALSE,"속도"}</definedName>
    <definedName name="울트라" hidden="1">{#N/A,#N/A,FALSE,"구조1"}</definedName>
    <definedName name="울트라구룡2공구" hidden="1">{#N/A,#N/A,FALSE,"이정표"}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서" hidden="1">0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남내역" hidden="1">[11]실행철강하도!$A$1:$A$4</definedName>
    <definedName name="이" hidden="1">{#N/A,#N/A,FALSE,"이정표"}</definedName>
    <definedName name="이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ㅓ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지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일" hidden="1">[9]실행철강하도!$A$1:$A$4</definedName>
    <definedName name="일위대가표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일정표" hidden="1">{#N/A,#N/A,FALSE,"이태원철근"}</definedName>
    <definedName name="일정표0124" hidden="1">{#N/A,#N/A,FALSE,"이태원철근"}</definedName>
    <definedName name="ㅈㄷㄻㅇㄹ" localSheetId="8" hidden="1">#REF!</definedName>
    <definedName name="ㅈㄷㄻㅇㄹ" hidden="1">#REF!</definedName>
    <definedName name="ㅈㄷㄻㅈ" localSheetId="8" hidden="1">#REF!</definedName>
    <definedName name="ㅈㄷㄻㅈ" hidden="1">#REF!</definedName>
    <definedName name="ㅈㅈ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자양" hidden="1">{#N/A,#N/A,FALSE,"이태원철근"}</definedName>
    <definedName name="자양공사개요" hidden="1">{#N/A,#N/A,FALSE,"이태원철근"}</definedName>
    <definedName name="자재단가근거" localSheetId="8" hidden="1">#REF!</definedName>
    <definedName name="자재단가근거" hidden="1">#REF!</definedName>
    <definedName name="전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수문" localSheetId="8" hidden="1">#REF!</definedName>
    <definedName name="제수문" hidden="1">#REF!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건2" hidden="1">{#N/A,#N/A,FALSE,"CCTV"}</definedName>
    <definedName name="조경공사" hidden="1">{#N/A,#N/A,FALSE,"갑지";#N/A,#N/A,FALSE,"개요";#N/A,#N/A,FALSE,"비목별";#N/A,#N/A,FALSE,"건물별";#N/A,#N/A,FALSE,"기구표";#N/A,#N/A,FALSE,"직원투입"}</definedName>
    <definedName name="조정금액" localSheetId="8" hidden="1">#REF!</definedName>
    <definedName name="조정금액" hidden="1">#REF!</definedName>
    <definedName name="주제어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죽전5차" hidden="1">{#N/A,#N/A,FALSE,"이태원철근"}</definedName>
    <definedName name="직매54P" hidden="1">{#N/A,#N/A,TRUE,"토적및재료집계";#N/A,#N/A,TRUE,"토적및재료집계";#N/A,#N/A,TRUE,"단위량"}</definedName>
    <definedName name="직영을지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ㅋㅌㅊㅋㅌㅊㅋㅌㅊ" hidden="1">{"'장비'!$A$3:$M$12"}</definedName>
    <definedName name="ㅊㅍ" localSheetId="8" hidden="1">#REF!</definedName>
    <definedName name="ㅊㅍ" hidden="1">#REF!</definedName>
    <definedName name="ㅊㅍㅋㅌㅊㅋ" hidden="1">{#N/A,#N/A,FALSE,"운반시간"}</definedName>
    <definedName name="ㅊㅍㅋㅌㅍㅌ" hidden="1">{#N/A,#N/A,FALSE,"혼합골재"}</definedName>
    <definedName name="찰샇기" localSheetId="8" hidden="1">#REF!</definedName>
    <definedName name="찰샇기" hidden="1">#REF!</definedName>
    <definedName name="총갑지" localSheetId="8" hidden="1">#REF!</definedName>
    <definedName name="총갑지" hidden="1">#REF!</definedName>
    <definedName name="총괄제출용" hidden="1">{#N/A,#N/A,FALSE,"전력간선"}</definedName>
    <definedName name="최저투찰율" hidden="1">{#N/A,#N/A,FALSE,"기안지";#N/A,#N/A,FALSE,"통신지"}</definedName>
    <definedName name="최저투찰율2" hidden="1">{#N/A,#N/A,FALSE,"기안지";#N/A,#N/A,FALSE,"통신지"}</definedName>
    <definedName name="최종89실행" hidden="1">{#N/A,#N/A,FALSE,"갑지";#N/A,#N/A,FALSE,"개요";#N/A,#N/A,FALSE,"비목별";#N/A,#N/A,FALSE,"건물별";#N/A,#N/A,FALSE,"기구표";#N/A,#N/A,FALSE,"직원투입"}</definedName>
    <definedName name="취하" hidden="1">{#N/A,#N/A,FALSE,"이태원철근"}</definedName>
    <definedName name="취하실적1." hidden="1">{#N/A,#N/A,FALSE,"이태원철근"}</definedName>
    <definedName name="ㅋㅋ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커튼월" localSheetId="8" hidden="1">#REF!</definedName>
    <definedName name="커튼월" hidden="1">#REF!</definedName>
    <definedName name="케이블간지" hidden="1">{#N/A,#N/A,TRUE,"토적및재료집계";#N/A,#N/A,TRUE,"토적및재료집계";#N/A,#N/A,TRUE,"단위량"}</definedName>
    <definedName name="ㅌㅇㄴㄴ" hidden="1">{#N/A,#N/A,FALSE,"B-001";#N/A,#N/A,FALSE,"B-002";#N/A,#N/A,FALSE,"B-003";#N/A,#N/A,FALSE,"B-004";#N/A,#N/A,FALSE,"B-005";#N/A,#N/A,FALSE,"B-010";#N/A,#N/A,FALSE,"C-001";#N/A,#N/A,FALSE,"C-002";#N/A,#N/A,FALSE,"C-003";#N/A,#N/A,FALSE,"C-004";#N/A,#N/A,FALSE,"C-005";#N/A,#N/A,FALSE,"C-010";#N/A,#N/A,FALSE,"D-001";#N/A,#N/A,FALSE,"D-003";#N/A,#N/A,FALSE,"E-001";#N/A,#N/A,FALSE,"E-002";#N/A,#N/A,FALSE,"E-011";#N/A,#N/A,FALSE,"E-012";#N/A,#N/A,FALSE,"F-001";#N/A,#N/A,FALSE,"F-005";#N/A,#N/A,FALSE,"J-001";#N/A,#N/A,FALSE,"J-002";#N/A,#N/A,FALSE,"J-003";#N/A,#N/A,FALSE,"J-004";#N/A,#N/A,FALSE,"J-005";#N/A,#N/A,FALSE,"J-006";#N/A,#N/A,FALSE,"J-008";#N/A,#N/A,FALSE,"J-009";#N/A,#N/A,FALSE,"J-011";#N/A,#N/A,FALSE,"J-012";#N/A,#N/A,FALSE,"J-014";#N/A,#N/A,FALSE,"J-017";#N/A,#N/A,FALSE,"L-001";#N/A,#N/A,FALSE,"L-002";#N/A,#N/A,FALSE,"L-003";#N/A,#N/A,FALSE,"L-004";#N/A,#N/A,FALSE,"L-005";#N/A,#N/A,FALSE,"L-006";#N/A,#N/A,FALSE,"L-007";#N/A,#N/A,FALSE,"L-051";#N/A,#N/A,FALSE,"L-052";#N/A,#N/A,FALSE,"L-053";#N/A,#N/A,FALSE,"L-054";#N/A,#N/A,FALSE,"L-058";#N/A,#N/A,FALSE,"LR-001";#N/A,#N/A,FALSE,"U-001";#N/A,#N/A,FALSE,"U-002";#N/A,#N/A,FALSE,"U-010";#N/A,#N/A,FALSE,"U-051";#N/A,#N/A,FALSE,"UC-001";#N/A,#N/A,FALSE,"SIDE FILTER";#N/A,#N/A,FALSE,"CI-001-3";#N/A,#N/A,FALSE,"Load Arm"}</definedName>
    <definedName name="ㅌㅍ츛ㅌ" hidden="1">{#N/A,#N/A,FALSE,"운반시간"}</definedName>
    <definedName name="타사공사비1" localSheetId="8" hidden="1">#REF!</definedName>
    <definedName name="타사공사비1" hidden="1">#REF!</definedName>
    <definedName name="테스크" hidden="1">{#N/A,#N/A,FALSE,"단가표지"}</definedName>
    <definedName name="토" localSheetId="8" hidden="1">#REF!</definedName>
    <definedName name="토" hidden="1">#REF!</definedName>
    <definedName name="토\40" hidden="1">{#N/A,#N/A,FALSE,"토공2"}</definedName>
    <definedName name="토1" hidden="1">{#N/A,#N/A,FALSE,"이정표"}</definedName>
    <definedName name="토2" hidden="1">{#N/A,#N/A,FALSE,"조골재"}</definedName>
    <definedName name="토3" hidden="1">{#N/A,#N/A,FALSE,"구조1"}</definedName>
    <definedName name="토목공사" hidden="1">{#N/A,#N/A,FALSE,"이태원철근"}</definedName>
    <definedName name="토목공사강릉" localSheetId="8" hidden="1">#REF!</definedName>
    <definedName name="토목공사강릉" hidden="1">#REF!</definedName>
    <definedName name="토목설계" hidden="1">{#N/A,#N/A,FALSE,"골재소요량";#N/A,#N/A,FALSE,"골재소요량"}</definedName>
    <definedName name="토목실견적" hidden="1">{#N/A,#N/A,FALSE,"이태원철근"}</definedName>
    <definedName name="투" localSheetId="8" hidden="1">#REF!</definedName>
    <definedName name="투" hidden="1">#REF!</definedName>
    <definedName name="투찰" hidden="1">{#N/A,#N/A,FALSE,"단가표지"}</definedName>
    <definedName name="ㅍㄴㅇㄹ" localSheetId="8" hidden="1">#REF!</definedName>
    <definedName name="ㅍㄴㅇㄹ" hidden="1">#REF!</definedName>
    <definedName name="ㅍㅇㄴ" hidden="1">'[5]98수문일위'!$A$1:$P$2004</definedName>
    <definedName name="ㅍ춫" hidden="1">{#N/A,#N/A,FALSE,"골재소요량";#N/A,#N/A,FALSE,"골재소요량"}</definedName>
    <definedName name="ㅍ츝" hidden="1">{#N/A,#N/A,FALSE,"표지목차"}</definedName>
    <definedName name="ㅍㅋㅌㅊㅍㅇㄷ" hidden="1">'[5]98수문일위'!$A$1:$P$2004</definedName>
    <definedName name="ㅍㅍ" hidden="1">{#N/A,#N/A,TRUE,"토적및재료집계";#N/A,#N/A,TRUE,"토적및재료집계";#N/A,#N/A,TRUE,"단위량"}</definedName>
    <definedName name="팔" localSheetId="8" hidden="1">#REF!</definedName>
    <definedName name="팔" hidden="1">#REF!</definedName>
    <definedName name="포지머ㅗㄱㄷㅌ킹1" hidden="1">{#N/A,#N/A,FALSE,"표지목차"}</definedName>
    <definedName name="폽장2" hidden="1">{#N/A,#N/A,FALSE,"포장1";#N/A,#N/A,FALSE,"포장1"}</definedName>
    <definedName name="표지2" localSheetId="8" hidden="1">#REF!</definedName>
    <definedName name="표지2" hidden="1">#REF!</definedName>
    <definedName name="품의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피로티" hidden="1">{#N/A,#N/A,FALSE,"이태원철근"}</definedName>
    <definedName name="피로티1" hidden="1">{#N/A,#N/A,FALSE,"이태원철근"}</definedName>
    <definedName name="ㅎㄴ" hidden="1">{#N/A,#N/A,FALSE,"단가표지"}</definedName>
    <definedName name="ㅎㄹㄴㅇ" hidden="1">{#N/A,#N/A,FALSE,"단가표지"}</definedName>
    <definedName name="ㅎㄹㅇㄴ" hidden="1">{#N/A,#N/A,FALSE,"골재소요량";#N/A,#N/A,FALSE,"골재소요량"}</definedName>
    <definedName name="ㅎㄹㅇㅁㅁㅎ" hidden="1">{#N/A,#N/A,FALSE,"조골재"}</definedName>
    <definedName name="ㅎㄹㅇㅁㅎㅁ" hidden="1">{#N/A,#N/A,FALSE,"표지목차"}</definedName>
    <definedName name="ㅎㄹㅇㅎ" hidden="1">{#N/A,#N/A,FALSE,"단가표지"}</definedName>
    <definedName name="ㅎㄹㅇㅎㅇㅁㅎ" hidden="1">{#N/A,#N/A,FALSE,"운반시간"}</definedName>
    <definedName name="ㅎ로낟안" hidden="1">{#N/A,#N/A,FALSE,"혼합골재"}</definedName>
    <definedName name="ㅎ륜ㅇㄹ" hidden="1">{#N/A,#N/A,FALSE,"2~8번"}</definedName>
    <definedName name="ㅎ르ㅓㅗㅓ" hidden="1">{#N/A,#N/A,FALSE,"골재소요량";#N/A,#N/A,FALSE,"골재소요량"}</definedName>
    <definedName name="ㅎㄻㄹㅇㅎㅇㅁ" hidden="1">{#N/A,#N/A,FALSE,"혼합골재"}</definedName>
    <definedName name="ㅎㄻㅇㅎㅁㅇㅎㅁㅇㅎ" hidden="1">{#N/A,#N/A,FALSE,"골재소요량";#N/A,#N/A,FALSE,"골재소요량"}</definedName>
    <definedName name="ㅎㅁㅇㅀㅁㅇ" hidden="1">{#N/A,#N/A,FALSE,"단가표지"}</definedName>
    <definedName name="ㅎㅁㅇㅀㅁㅇㅎㅁ" hidden="1">{#N/A,#N/A,FALSE,"단가표지"}</definedName>
    <definedName name="ㅎㅇㄴ" hidden="1">{#N/A,#N/A,FALSE,"단가표지"}</definedName>
    <definedName name="ㅎㅇㄹ홍ㄴ로" hidden="1">{#N/A,#N/A,FALSE,"단가표지"}</definedName>
    <definedName name="ㅎㅇㄻㅎㅁㅇ" hidden="1">{#N/A,#N/A,FALSE,"혼합골재"}</definedName>
    <definedName name="ㅎㅇㄻㅎㅁㅎㅁㅇ" hidden="1">{#N/A,#N/A,FALSE,"운반시간"}</definedName>
    <definedName name="ㅎㅇㅀ" hidden="1">{#N/A,#N/A,FALSE,"단가표지"}</definedName>
    <definedName name="ㅎㅇㅀㄴ" hidden="1">{#N/A,#N/A,FALSE,"골재소요량";#N/A,#N/A,FALSE,"골재소요량"}</definedName>
    <definedName name="ㅎㅇㅀㅁㅇㅎㅁㅇ" hidden="1">{#N/A,#N/A,FALSE,"단가표지"}</definedName>
    <definedName name="ㅎㅇㅀㅇㅀ" hidden="1">{#N/A,#N/A,FALSE,"표지목차"}</definedName>
    <definedName name="ㅎㅇㅀㅇㅀㅇ" hidden="1">{#N/A,#N/A,FALSE,"표지목차"}</definedName>
    <definedName name="ㅎㅇㅁㄴㄹ" hidden="1">{#N/A,#N/A,FALSE,"운반시간"}</definedName>
    <definedName name="ㅎㅇㅁㅀㅁㅇ" hidden="1">{#N/A,#N/A,FALSE,"단가표지"}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급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도대상" hidden="1">{#N/A,#N/A,FALSE,"골재소요량";#N/A,#N/A,FALSE,"골재소요량"}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" localSheetId="8" hidden="1">#REF!</definedName>
    <definedName name="한" hidden="1">#REF!</definedName>
    <definedName name="합" hidden="1">0</definedName>
    <definedName name="현장" localSheetId="8" hidden="1">#REF!</definedName>
    <definedName name="현장" hidden="1">#REF!</definedName>
    <definedName name="협력" hidden="1">{#N/A,#N/A,FALSE,"갑지";#N/A,#N/A,FALSE,"개요";#N/A,#N/A,FALSE,"비목별";#N/A,#N/A,FALSE,"건물별";#N/A,#N/A,FALSE,"기구표";#N/A,#N/A,FALSE,"직원투입"}</definedName>
    <definedName name="협조전" localSheetId="8" hidden="1">#REF!</definedName>
    <definedName name="협조전" hidden="1">#REF!</definedName>
    <definedName name="호우" hidden="1">{#N/A,#N/A,FALSE,"표지목차"}</definedName>
    <definedName name="호우ㅗ" hidden="1">{#N/A,#N/A,FALSE,"단가표지"}</definedName>
    <definedName name="호호" hidden="1">{#N/A,#N/A,FALSE,"포장1";#N/A,#N/A,FALSE,"포장1"}</definedName>
    <definedName name="호ㅓ" localSheetId="8" hidden="1">#REF!</definedName>
    <definedName name="호ㅓ" hidden="1">#REF!</definedName>
    <definedName name="호ㅓㅎ" hidden="1">{#N/A,#N/A,FALSE,"표지목차"}</definedName>
    <definedName name="혼ㄹ" hidden="1">{#N/A,#N/A,FALSE,"운반시간"}</definedName>
    <definedName name="홀ㄴㄺㅅ" hidden="1">{#N/A,#N/A,FALSE,"단가표지"}</definedName>
    <definedName name="홍범표" hidden="1">{#N/A,#N/A,FALSE,"이태원철근"}</definedName>
    <definedName name="홓렁호ㅓ호" hidden="1">{#N/A,#N/A,FALSE,"단가표지"}</definedName>
    <definedName name="홓로" hidden="1">{#N/A,#N/A,FALSE,"단가표지"}</definedName>
    <definedName name="화허호ㅓ" hidden="1">{#N/A,#N/A,FALSE,"조골재"}</definedName>
    <definedName name="회의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허화" hidden="1">{#N/A,#N/A,FALSE,"골재소요량";#N/A,#N/A,FALSE,"골재소요량"}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화호" hidden="1">{#N/A,#N/A,FALSE,"단가표지"}</definedName>
    <definedName name="ㅏㅓㅗ라" hidden="1">{#N/A,#N/A,FALSE,"골재소요량";#N/A,#N/A,FALSE,"골재소요량"}</definedName>
    <definedName name="ㅏㅓㅗㅎ" hidden="1">{#N/A,#N/A,FALSE,"운반시간"}</definedName>
    <definedName name="ㅏㅓㅗㅓ" hidden="1">{#N/A,#N/A,FALSE,"운반시간"}</definedName>
    <definedName name="ㅏㅓㅘ허호" hidden="1">{#N/A,#N/A,FALSE,"단가표지"}</definedName>
    <definedName name="ㅏㅗㅓㅏ화호" hidden="1">{#N/A,#N/A,FALSE,"표지목차"}</definedName>
    <definedName name="ㅏㅣ" hidden="1">{#N/A,#N/A,FALSE,"단가표지"}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롤" hidden="1">{#N/A,#N/A,FALSE,"골재소요량";#N/A,#N/A,FALSE,"골재소요량"}</definedName>
    <definedName name="ㅓㅇㄴ" hidden="1">{#N/A,#N/A,FALSE,"단가표지"}</definedName>
    <definedName name="ㅓㅇ호ㅓㅇ호ㅓㅇ허" hidden="1">{#N/A,#N/A,FALSE,"표지목차"}</definedName>
    <definedName name="ㅓㅎ렁홍" hidden="1">{#N/A,#N/A,FALSE,"혼합골재"}</definedName>
    <definedName name="ㅓㅎ로ㅗㄴ" hidden="1">{#N/A,#N/A,FALSE,"단가표지"}</definedName>
    <definedName name="ㅓㅎㅇㅎ" hidden="1">{#N/A,#N/A,FALSE,"운반시간"}</definedName>
    <definedName name="ㅓ호ㅓ" hidden="1">{#N/A,#N/A,FALSE,"표지목차"}</definedName>
    <definedName name="ㅓ호ㅓㅗㄹ" hidden="1">{#N/A,#N/A,FALSE,"단가표지"}</definedName>
    <definedName name="ㅓㅏ호" hidden="1">{#N/A,#N/A,FALSE,"단가표지"}</definedName>
    <definedName name="ㅓㅏ호ㅓ" hidden="1">{#N/A,#N/A,FALSE,"단가표지"}</definedName>
    <definedName name="ㅓㅏㅗ하ㅗㅓㅎ" hidden="1">{#N/A,#N/A,FALSE,"혼합골재"}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" hidden="1">{#N/A,#N/A,FALSE,"운반시간"}</definedName>
    <definedName name="ㅓㅗㅎㄹ" hidden="1">{#N/A,#N/A,FALSE,"조골재"}</definedName>
    <definedName name="ㅓㅗㅎ러ㅗㅎ러" hidden="1">{#N/A,#N/A,FALSE,"혼합골재"}</definedName>
    <definedName name="ㅓㅗㅎ러ㅗ호ㅓ" hidden="1">{#N/A,#N/A,FALSE,"단가표지"}</definedName>
    <definedName name="ㅓㅗ허" hidden="1">{#N/A,#N/A,FALSE,"조골재"}</definedName>
    <definedName name="ㅓㅗ허ㅗㄹ" hidden="1">{#N/A,#N/A,FALSE,"운반시간"}</definedName>
    <definedName name="ㅓㅗ허ㅗㅎㄹ" hidden="1">{#N/A,#N/A,FALSE,"골재소요량";#N/A,#N/A,FALSE,"골재소요량"}</definedName>
    <definedName name="ㅓㅗ허ㅗㅎ러" hidden="1">{#N/A,#N/A,FALSE,"운반시간"}</definedName>
    <definedName name="ㅓㅗ헝홍허" hidden="1">{#N/A,#N/A,FALSE,"골재소요량";#N/A,#N/A,FALSE,"골재소요량"}</definedName>
    <definedName name="ㅓㅗ헣ㄹ" hidden="1">{#N/A,#N/A,FALSE,"단가표지"}</definedName>
    <definedName name="ㅓㅗ헣러" hidden="1">{#N/A,#N/A,FALSE,"단가표지"}</definedName>
    <definedName name="ㅓㅗ헣로ㅓ" hidden="1">{#N/A,#N/A,FALSE,"조골재"}</definedName>
    <definedName name="ㅓㅗ헣호ㅓ" hidden="1">{#N/A,#N/A,FALSE,"조골재"}</definedName>
    <definedName name="ㅓㅗ호" hidden="1">{#N/A,#N/A,FALSE,"단가표지"}</definedName>
    <definedName name="ㅓㅗ호ㅓㅗ" hidden="1">{#N/A,#N/A,FALSE,"2~8번"}</definedName>
    <definedName name="ㅓㅗㅗ" hidden="1">{#N/A,#N/A,FALSE,"단가표지"}</definedName>
    <definedName name="ㅓㅗㅗㅗ" hidden="1">{#N/A,#N/A,FALSE,"골재소요량";#N/A,#N/A,FALSE,"골재소요량"}</definedName>
    <definedName name="ㅔㅔ" localSheetId="8" hidden="1">[12]집계표!#REF!</definedName>
    <definedName name="ㅔㅔ" hidden="1">[12]집계표!#REF!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ㄹㄶ" hidden="1">{#N/A,#N/A,FALSE,"조골재"}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ㅎ" hidden="1">{#N/A,#N/A,FALSE,"운반시간"}</definedName>
    <definedName name="ㅗㅎㄴ" hidden="1">{#N/A,#N/A,FALSE,"골재소요량";#N/A,#N/A,FALSE,"골재소요량"}</definedName>
    <definedName name="ㅗㅎㄴㄹ" hidden="1">{#N/A,#N/A,FALSE,"단가표지"}</definedName>
    <definedName name="ㅗㅎ로ㅜ" hidden="1">{#N/A,#N/A,FALSE,"운반시간"}</definedName>
    <definedName name="ㅗㅎ론ㄹ" hidden="1">{#N/A,#N/A,FALSE,"표지목차"}</definedName>
    <definedName name="ㅗㅎ롯홋ㄱ" hidden="1">{#N/A,#N/A,FALSE,"혼합골재"}</definedName>
    <definedName name="ㅗ허ㅗ" hidden="1">{#N/A,#N/A,FALSE,"단가표지"}</definedName>
    <definedName name="ㅗ호" hidden="1">{#N/A,#N/A,FALSE,"단가표지"}</definedName>
    <definedName name="ㅗㅓ쇼ㅓㅕㄷ쇼ㅓㅕㄷㅅ" hidden="1">{#N/A,#N/A,FALSE,"단가표지"}</definedName>
    <definedName name="ㅗㅓㅎ로ㅓㅎㄹ" hidden="1">{#N/A,#N/A,FALSE,"표지목차"}</definedName>
    <definedName name="ㅗㅠㅍ" hidden="1">{#N/A,#N/A,FALSE,"혼합골재"}</definedName>
    <definedName name="ㅘㅗ허ㅎ" localSheetId="8" hidden="1">#REF!</definedName>
    <definedName name="ㅘㅗ허ㅎ" hidden="1">#REF!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ㄴㄱ" hidden="1">{#N/A,#N/A,FALSE,"운반시간"}</definedName>
    <definedName name="ㅜㄹ윤" hidden="1">{#N/A,#N/A,FALSE,"단가표지"}</definedName>
    <definedName name="ㅜㅊㅍ" hidden="1">{#N/A,#N/A,FALSE,"표지목차"}</definedName>
    <definedName name="ㅜㅋㅊㅍ" hidden="1">{#N/A,#N/A,FALSE,"조골재"}</definedName>
    <definedName name="ㅜㅍ추ㅠ" hidden="1">{#N/A,#N/A,FALSE,"혼합골재"}</definedName>
    <definedName name="ㅜㅎㄴ" hidden="1">{#N/A,#N/A,FALSE,"골재소요량";#N/A,#N/A,FALSE,"골재소요량"}</definedName>
    <definedName name="ㅜㅎㅅㄱㄴ" hidden="1">{#N/A,#N/A,FALSE,"단가표지"}</definedName>
    <definedName name="ㅜㅗㅇㅎㅌ" hidden="1">{#N/A,#N/A,FALSE,"단가표지"}</definedName>
    <definedName name="ㅜㅗㅇ훟" hidden="1">{#N/A,#N/A,FALSE,"단가표지"}</definedName>
    <definedName name="ㅜㅗㅗㅗㅇㅎ" hidden="1">{#N/A,#N/A,FALSE,"운반시간"}</definedName>
    <definedName name="ㅜㅠ푸" hidden="1">{#N/A,#N/A,FALSE,"운반시간"}</definedName>
    <definedName name="ㅜㅠㅠ" hidden="1">{#N/A,#N/A,FALSE,"골재소요량";#N/A,#N/A,FALSE,"골재소요량"}</definedName>
    <definedName name="ㅝㅎㄹ" hidden="1">{#N/A,#N/A,FALSE,"단가표지"}</definedName>
    <definedName name="ㅠㄴ" hidden="1">{#N/A,#N/A,FALSE,"조골재"}</definedName>
    <definedName name="ㅠㄹㅇㄴㄴㄹㅇ" hidden="1">{#N/A,#N/A,FALSE,"단가표지"}</definedName>
    <definedName name="ㅠ뮤ㅐ" localSheetId="8" hidden="1">#REF!</definedName>
    <definedName name="ㅠ뮤ㅐ" hidden="1">#REF!</definedName>
    <definedName name="ㅠㅊㅌ퓿ㅌ" hidden="1">{#N/A,#N/A,FALSE,"2~8번"}</definedName>
    <definedName name="ㅠㅊㅍㅌ" hidden="1">{#N/A,#N/A,FALSE,"단가표지"}</definedName>
    <definedName name="ㅠㅊㅍ튜" hidden="1">{#N/A,#N/A,FALSE,"단가표지"}</definedName>
    <definedName name="ㅠㅊㅍ튵ㅊ" hidden="1">{#N/A,#N/A,FALSE,"운반시간"}</definedName>
    <definedName name="ㅠㅊ픁츄" hidden="1">{#N/A,#N/A,FALSE,"단가표지"}</definedName>
    <definedName name="ㅠㅍ" hidden="1">{#N/A,#N/A,FALSE,"조골재"}</definedName>
    <definedName name="ㅠㅍㅊ" hidden="1">{#N/A,#N/A,FALSE,"단가표지"}</definedName>
    <definedName name="ㅠㅍㅊ튳" hidden="1">{#N/A,#N/A,FALSE,"표지목차"}</definedName>
    <definedName name="ㅠㅍㅊ튳ㅌㅍ" hidden="1">{#N/A,#N/A,FALSE,"조골재"}</definedName>
    <definedName name="ㅠㅍㅊ튵" hidden="1">{#N/A,#N/A,FALSE,"골재소요량";#N/A,#N/A,FALSE,"골재소요량"}</definedName>
    <definedName name="ㅠㅍㅊ튵ㅊ" hidden="1">{#N/A,#N/A,FALSE,"단가표지"}</definedName>
    <definedName name="ㅠㅍ츄ㅜ" hidden="1">{#N/A,#N/A,FALSE,"단가표지"}</definedName>
    <definedName name="ㅠㅍ츛ㅍ" hidden="1">{#N/A,#N/A,FALSE,"혼합골재"}</definedName>
    <definedName name="ㅠㅍ츜ㅊ" hidden="1">{#N/A,#N/A,FALSE,"2~8번"}</definedName>
    <definedName name="ㅠㅍ츜ㅍ" hidden="1">{#N/A,#N/A,FALSE,"조골재"}</definedName>
    <definedName name="ㅠㅍ츝" hidden="1">{#N/A,#N/A,FALSE,"운반시간"}</definedName>
    <definedName name="ㅠㅍ츝ㅊ" hidden="1">{#N/A,#N/A,FALSE,"단가표지"}</definedName>
    <definedName name="ㅠㅍㅋㅊㅍㅍ" hidden="1">{#N/A,#N/A,FALSE,"단가표지"}</definedName>
    <definedName name="ㅠ퓿큨ㅊ" hidden="1">{#N/A,#N/A,FALSE,"단가표지"}</definedName>
    <definedName name="ㅠ픀ㅊ" hidden="1">{#N/A,#N/A,FALSE,"단가표지"}</definedName>
    <definedName name="ㅠ픀ㅊㅍ" hidden="1">{#N/A,#N/A,FALSE,"표지목차"}</definedName>
    <definedName name="ㅠ픀ㅋㅊㅍ" hidden="1">{#N/A,#N/A,FALSE,"운반시간"}</definedName>
    <definedName name="ㅠㅠㅠ" hidden="1">{#N/A,#N/A,FALSE,"BE-001";#N/A,#N/A,FALSE,"CA-001";#N/A,#N/A,FALSE,"CY-001";#N/A,#N/A,FALSE,"CU-001";#N/A,#N/A,FALSE,"D-001";#N/A,#N/A,FALSE,"D-002";#N/A,#N/A,FALSE,"DH-001";#N/A,#N/A,FALSE,"DU-001";#N/A,#N/A,FALSE,"E-001";#N/A,#N/A,FALSE,"E-002";#N/A,#N/A,FALSE,"E-003";#N/A,#N/A,FALSE,"E-004";#N/A,#N/A,FALSE,"E-005";#N/A,#N/A,FALSE,"E-006";#N/A,#N/A,FALSE,"E-007";#N/A,#N/A,FALSE,"EH-001";#N/A,#N/A,FALSE,"EL-001";#N/A,#N/A,FALSE,"F-001";#N/A,#N/A,FALSE,"F-002";#N/A,#N/A,FALSE,"FI-001";#N/A,#N/A,FALSE,"J-001";#N/A,#N/A,FALSE,"J-002";#N/A,#N/A,FALSE,"N2-001";#N/A,#N/A,FALSE,"PT-001";#N/A,#N/A,FALSE,"R-001";#N/A,#N/A,FALSE,"SI-001";#N/A,#N/A,FALSE,"SM-001";#N/A,#N/A,FALSE,"T-001";#N/A,#N/A,FALSE,"T-002";#N/A,#N/A,FALSE,"T-003";#N/A,#N/A,FALSE,"TO-001";#N/A,#N/A,FALSE,"X-002";#N/A,#N/A,FALSE,"X-003";#N/A,#N/A,FALSE,"S_STR"}</definedName>
    <definedName name="ㅣ허ㅏㅣ하" hidden="1">{#N/A,#N/A,FALSE,"혼합골재"}</definedName>
    <definedName name="ㅣ허ㅣ호ㅓㅏ" hidden="1">{#N/A,#N/A,FALSE,"조골재"}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허ㅏ허ㅏ허ㅏ" hidden="1">{#N/A,#N/A,FALSE,"단가표지"}</definedName>
    <definedName name="ㅣㅏㅓㅎ" hidden="1">{#N/A,#N/A,FALSE,"단가표지"}</definedName>
    <definedName name="ㅣㅏㅓ허ㅏㅓㅎ" hidden="1">{#N/A,#N/A,FALSE,"표지목차"}</definedName>
    <definedName name="ㅣㅏㅓㅣ허ㅏㅎ" hidden="1">{#N/A,#N/A,FALSE,"골재소요량";#N/A,#N/A,FALSE,"골재소요량"}</definedName>
    <definedName name="ㅣㅏㅓㅣ허ㅏㅏ허" hidden="1">{#N/A,#N/A,FALSE,"조골재"}</definedName>
    <definedName name="ㅣㅓㅏ허" hidden="1">{#N/A,#N/A,FALSE,"운반시간"}</definedName>
    <definedName name="ㅣㅓㅏ허ㅏㅣ허ㅏㅓ" hidden="1">{#N/A,#N/A,FALSE,"운반시간"}</definedName>
    <definedName name="ㅣㅚㅓㅏ" hidden="1">{#N/A,#N/A,FALSE,"단가표지"}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8" i="3" l="1"/>
  <c r="I29" i="3" l="1"/>
  <c r="I31" i="3" l="1"/>
  <c r="P6" i="2" l="1"/>
  <c r="F10" i="9" l="1"/>
  <c r="F9" i="9"/>
  <c r="F8" i="9"/>
  <c r="F7" i="9"/>
  <c r="H25" i="11"/>
  <c r="H24" i="11"/>
  <c r="H26" i="11" s="1"/>
  <c r="H22" i="11"/>
  <c r="H15" i="11"/>
  <c r="H14" i="11"/>
  <c r="H31" i="11"/>
  <c r="H30" i="11"/>
  <c r="H29" i="11"/>
  <c r="H28" i="11"/>
  <c r="H27" i="11"/>
  <c r="H21" i="11"/>
  <c r="H20" i="11"/>
  <c r="H19" i="11"/>
  <c r="H18" i="11"/>
  <c r="H17" i="11"/>
  <c r="H13" i="11"/>
  <c r="H12" i="11"/>
  <c r="H11" i="11"/>
  <c r="H23" i="11" l="1"/>
  <c r="H16" i="11"/>
  <c r="H33" i="11" s="1"/>
  <c r="H32" i="11"/>
  <c r="I14" i="3" l="1"/>
  <c r="I15" i="3"/>
  <c r="I16" i="3"/>
  <c r="L10" i="8" l="1"/>
  <c r="M10" i="8"/>
  <c r="K10" i="8"/>
  <c r="J10" i="8"/>
  <c r="L9" i="8"/>
  <c r="M9" i="8"/>
  <c r="K9" i="8"/>
  <c r="J9" i="8"/>
  <c r="L8" i="8"/>
  <c r="M8" i="8"/>
  <c r="K8" i="8"/>
  <c r="J8" i="8"/>
  <c r="M6" i="8"/>
  <c r="K6" i="8"/>
  <c r="L6" i="8"/>
  <c r="J6" i="8"/>
  <c r="M7" i="8" l="1"/>
  <c r="M11" i="8" l="1"/>
  <c r="M12" i="8" s="1"/>
  <c r="L7" i="8" l="1"/>
  <c r="L11" i="8" s="1"/>
  <c r="L12" i="8" s="1"/>
  <c r="O13" i="8" l="1"/>
  <c r="N6" i="2" s="1"/>
  <c r="J7" i="8" l="1"/>
  <c r="J11" i="8" s="1"/>
  <c r="K7" i="8"/>
  <c r="K11" i="8" s="1"/>
  <c r="K12" i="8" l="1"/>
  <c r="J12" i="8"/>
  <c r="C23" i="9"/>
  <c r="F23" i="9"/>
  <c r="I32" i="3" l="1"/>
  <c r="J32" i="3" s="1"/>
  <c r="D16" i="9" s="1"/>
  <c r="I13" i="3"/>
  <c r="I12" i="3"/>
  <c r="J29" i="3" l="1"/>
  <c r="D14" i="9" l="1"/>
  <c r="E23" i="9" s="1"/>
  <c r="D23" i="9"/>
  <c r="O10" i="8" l="1"/>
  <c r="G6" i="2" s="1"/>
  <c r="O6" i="8" l="1"/>
  <c r="K6" i="2" s="1"/>
  <c r="O9" i="8"/>
  <c r="I6" i="2" s="1"/>
  <c r="O8" i="8"/>
  <c r="H6" i="2" s="1"/>
  <c r="O11" i="8" l="1"/>
  <c r="L6" i="2" s="1"/>
  <c r="O12" i="8"/>
  <c r="M6" i="2" s="1"/>
  <c r="O7" i="8"/>
  <c r="F49" i="5" l="1"/>
  <c r="F48" i="5"/>
  <c r="H47" i="5"/>
  <c r="F44" i="5"/>
  <c r="F43" i="5"/>
  <c r="F40" i="5"/>
  <c r="F32" i="5"/>
  <c r="F29" i="5"/>
  <c r="F28" i="5"/>
  <c r="P25" i="10" l="1"/>
  <c r="P20" i="10" l="1"/>
  <c r="P15" i="10"/>
  <c r="P10" i="10"/>
  <c r="P5" i="10"/>
  <c r="J6" i="2" l="1"/>
  <c r="F80" i="7" l="1"/>
  <c r="B80" i="7"/>
  <c r="F72" i="7"/>
  <c r="B72" i="7"/>
  <c r="F64" i="7"/>
  <c r="B64" i="7"/>
  <c r="F55" i="7"/>
  <c r="B55" i="7"/>
  <c r="F48" i="7"/>
  <c r="B48" i="7"/>
  <c r="F38" i="7"/>
  <c r="B38" i="7"/>
  <c r="F30" i="7"/>
  <c r="B30" i="7"/>
  <c r="F23" i="7"/>
  <c r="B23" i="7"/>
  <c r="F15" i="7"/>
  <c r="B15" i="7"/>
  <c r="H54" i="5"/>
  <c r="H51" i="5"/>
  <c r="H46" i="5"/>
  <c r="H41" i="5"/>
  <c r="H40" i="5"/>
  <c r="H34" i="5"/>
  <c r="H39" i="5" s="1"/>
  <c r="H32" i="5"/>
  <c r="H31" i="5"/>
  <c r="H30" i="5"/>
  <c r="H29" i="5"/>
  <c r="H28" i="5"/>
  <c r="H27" i="5"/>
  <c r="H26" i="5"/>
  <c r="H24" i="5"/>
  <c r="H23" i="5"/>
  <c r="H22" i="5"/>
  <c r="H21" i="5"/>
  <c r="H19" i="5"/>
  <c r="H18" i="5"/>
  <c r="H17" i="5"/>
  <c r="H15" i="5"/>
  <c r="H14" i="5"/>
  <c r="H11" i="5"/>
  <c r="H10" i="5"/>
  <c r="H9" i="5"/>
  <c r="M27" i="3"/>
  <c r="N27" i="3" s="1"/>
  <c r="M26" i="3"/>
  <c r="N26" i="3" s="1"/>
  <c r="M25" i="3"/>
  <c r="N25" i="3" s="1"/>
  <c r="M24" i="3"/>
  <c r="N24" i="3" s="1"/>
  <c r="M23" i="3"/>
  <c r="N23" i="3" s="1"/>
  <c r="M21" i="3"/>
  <c r="N21" i="3" s="1"/>
  <c r="M20" i="3"/>
  <c r="N20" i="3" s="1"/>
  <c r="M19" i="3"/>
  <c r="N19" i="3" s="1"/>
  <c r="M18" i="3"/>
  <c r="N18" i="3" s="1"/>
  <c r="M17" i="3"/>
  <c r="N17" i="3" s="1"/>
  <c r="M16" i="3"/>
  <c r="N16" i="3" s="1"/>
  <c r="M15" i="3"/>
  <c r="N15" i="3" s="1"/>
  <c r="M14" i="3"/>
  <c r="N14" i="3" s="1"/>
  <c r="M13" i="3"/>
  <c r="N13" i="3" s="1"/>
  <c r="M12" i="3"/>
  <c r="N12" i="3" s="1"/>
  <c r="H42" i="5" l="1"/>
  <c r="H33" i="5"/>
  <c r="H20" i="5"/>
  <c r="H16" i="5"/>
  <c r="H12" i="5"/>
  <c r="H25" i="5"/>
  <c r="H55" i="5" l="1"/>
  <c r="I33" i="3" l="1"/>
  <c r="O6" i="2" s="1"/>
  <c r="H25" i="9" l="1"/>
  <c r="R6" i="2" l="1"/>
  <c r="T6" i="2" s="1"/>
  <c r="U6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전영주/6급/서울지역본부 관로보전부</author>
  </authors>
  <commentList>
    <comment ref="E6" authorId="0" shapeId="0" xr:uid="{86CBB4A8-561D-464F-AABA-D8AD90E1D11B}">
      <text>
        <r>
          <rPr>
            <b/>
            <sz val="20"/>
            <color indexed="81"/>
            <rFont val="돋움"/>
            <family val="3"/>
            <charset val="129"/>
          </rPr>
          <t>사급자재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사용으로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야적장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개설</t>
        </r>
        <r>
          <rPr>
            <b/>
            <sz val="20"/>
            <color indexed="81"/>
            <rFont val="Tahoma"/>
            <family val="2"/>
          </rPr>
          <t xml:space="preserve"> X
15</t>
        </r>
        <r>
          <rPr>
            <b/>
            <sz val="20"/>
            <color indexed="81"/>
            <rFont val="돋움"/>
            <family val="3"/>
            <charset val="129"/>
          </rPr>
          <t>일로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산정</t>
        </r>
      </text>
    </comment>
  </commentList>
</comments>
</file>

<file path=xl/sharedStrings.xml><?xml version="1.0" encoding="utf-8"?>
<sst xmlns="http://schemas.openxmlformats.org/spreadsheetml/2006/main" count="660" uniqueCount="283">
  <si>
    <t>※ 시설물의 노랑색 칸에 값을 입력하면 공사기간이 계산됩니다.</t>
  </si>
  <si>
    <t>□ 주의사항
- 1일 작업시간은 8시간을 기준으로 하며, 작업조는 1조 투입을 기준으로 한다.
- 배관경별 1일 용접개소는 20" 3.5개소를 기준으로 하여 비례식으로 산출한다. 
- 기밀시험 기간은 2일 적용한다.</t>
  </si>
  <si>
    <t>관경</t>
  </si>
  <si>
    <t>일 수</t>
  </si>
  <si>
    <t>㎡/일</t>
  </si>
  <si>
    <t>일</t>
  </si>
  <si>
    <t>층</t>
  </si>
  <si>
    <t>억원</t>
  </si>
  <si>
    <t>구 분</t>
  </si>
  <si>
    <t>ton</t>
  </si>
  <si>
    <t>개월</t>
  </si>
  <si>
    <t>우기</t>
  </si>
  <si>
    <t>사업명</t>
  </si>
  <si>
    <t>작업</t>
  </si>
  <si>
    <t>㎥/일</t>
  </si>
  <si>
    <t>토공사</t>
  </si>
  <si>
    <t>백만원</t>
  </si>
  <si>
    <t>지역</t>
  </si>
  <si>
    <t>인/㎥</t>
  </si>
  <si>
    <t>m</t>
  </si>
  <si>
    <t>-</t>
  </si>
  <si>
    <t>No.</t>
  </si>
  <si>
    <t>상수도</t>
  </si>
  <si>
    <t>mm</t>
  </si>
  <si>
    <t>비고</t>
  </si>
  <si>
    <t>㎥</t>
  </si>
  <si>
    <t>개</t>
  </si>
  <si>
    <t>㎡</t>
  </si>
  <si>
    <t>단위</t>
  </si>
  <si>
    <t>수량</t>
  </si>
  <si>
    <t>하수도</t>
  </si>
  <si>
    <t>m/일</t>
  </si>
  <si>
    <t>작업량</t>
  </si>
  <si>
    <t>공종</t>
  </si>
  <si>
    <t>※ 발주청은 시설물별·규모별·공사난이도에 따라 1일 작업량에 차이가 발생할 수 있음에 유의하여, 아래의 예시를 참고하여 작성·관리한다.</t>
  </si>
  <si>
    <t>터파기-토사(인력)</t>
  </si>
  <si>
    <t>철근콘크리트공사</t>
  </si>
  <si>
    <t>기후여건
비작업일수</t>
  </si>
  <si>
    <t>터파기-토사(굴삭기)</t>
  </si>
  <si>
    <t>콘크리트펌프카타설</t>
  </si>
  <si>
    <t>적정 공사기간 산정</t>
  </si>
  <si>
    <t>공사기간 =</t>
  </si>
  <si>
    <t xml:space="preserve">연면적 : </t>
  </si>
  <si>
    <t>용접시간</t>
  </si>
  <si>
    <t>10인 기준</t>
  </si>
  <si>
    <t>(예제)</t>
  </si>
  <si>
    <t xml:space="preserve">지상층수 : </t>
  </si>
  <si>
    <t>농업용수</t>
  </si>
  <si>
    <t>기존시설물깨기</t>
  </si>
  <si>
    <t>정리기간 :</t>
  </si>
  <si>
    <t>관경 :</t>
  </si>
  <si>
    <t>작업일수</t>
  </si>
  <si>
    <t xml:space="preserve">지하층수 : </t>
  </si>
  <si>
    <t>100㎡</t>
  </si>
  <si>
    <t>도로연장 :</t>
  </si>
  <si>
    <t>총 작업일수</t>
  </si>
  <si>
    <t>작업시간</t>
  </si>
  <si>
    <t>1일 용접개소</t>
  </si>
  <si>
    <t>작업일 산출</t>
  </si>
  <si>
    <t>준비기간 :</t>
  </si>
  <si>
    <t>합판거푸집해체</t>
  </si>
  <si>
    <t>합판거푸집설치</t>
  </si>
  <si>
    <t>산정기준지역</t>
  </si>
  <si>
    <t>ton/일</t>
  </si>
  <si>
    <t xml:space="preserve">도로폭원 : </t>
  </si>
  <si>
    <t>철도(궤도)</t>
  </si>
  <si>
    <t>비작업일수</t>
  </si>
  <si>
    <t>철근가공</t>
  </si>
  <si>
    <t>준비기간</t>
  </si>
  <si>
    <t>※ 작성기준</t>
  </si>
  <si>
    <t>토목공사</t>
  </si>
  <si>
    <t>소  계</t>
  </si>
  <si>
    <t>hr/개소</t>
  </si>
  <si>
    <t>기계공사</t>
  </si>
  <si>
    <t>EGI휀스</t>
  </si>
  <si>
    <t>유로폼설치</t>
  </si>
  <si>
    <t>되메우기</t>
  </si>
  <si>
    <t>유로폼해체</t>
  </si>
  <si>
    <t>가설공사</t>
  </si>
  <si>
    <t>철근조립</t>
  </si>
  <si>
    <t>체육시설</t>
  </si>
  <si>
    <t>도로포장</t>
  </si>
  <si>
    <t>교량연장 :</t>
  </si>
  <si>
    <t xml:space="preserve">총공사비 : </t>
  </si>
  <si>
    <t>공동주택</t>
  </si>
  <si>
    <t>궤도연장 :</t>
  </si>
  <si>
    <t>건축(공통)</t>
  </si>
  <si>
    <t>1일 작업량</t>
  </si>
  <si>
    <t>□ 주의사항
- 1일 작업시간은 8시간을 기준으로 하며, 작업조는 1조 투입을 기준으로 한다.
- 주공정에 해당하는 작업이 여러 규격으로 구성되는 경우 규격별로 산정한다.
- 공종별 실제 작업량 정보를 활용하고, 작업조건 또는 산출근거가 여러 유형인 경우 가장 물량이 많은 대표값을 기준으로 한다.</t>
  </si>
  <si>
    <t>도로(토공+교량)</t>
  </si>
  <si>
    <t>하수도 연장 :</t>
  </si>
  <si>
    <t>양수장, 배수장, 가압장 개수 :</t>
  </si>
  <si>
    <t xml:space="preserve">□ 적용시 주의사항
1. 위 공식은 해당 시설물의 적용범위(총공사비, 연장 등)를 확인하여 적용하며, 
   산정공식은 ‘단위’에 주의하여 적용한다. 
2. ‘건축(공통)’은 공동주택과 체육시설을 제외한 건축물(업무시설, 교육연구시설, 
   복지시설, 문화시설, 교정 및 군사시설 등)에 적용한다.
3. ‘도로포장’은 포장공사(토공 포함)에만 적용하고, 토공구간과 교량구간이 공존할 경우
   에는 ‘도로(토공+교량)’의 산정공식을 적용한다.
4. ‘철도(궤도)’는 철도 중 노선에 관하여 적용하며, 설비관련 부분의 공기는 별도로 
   계상한다. 
5. ‘상수도’는 지방상수도에 적용하며, ‘관경’은 다종의 관이 적용되는 경우 가장 물량이 
   많거나 가장 큰 관경을 적용한다. 
6. 총공사비는 추정금액(추정가격에 부가가치세와 관급자재비를 합한 금액)을 말한다. 
   장기계속공사의 경우 「국가를 당사자로 하는 계약에 관한 법률 시행령」제8조제2항 및 
   「지방자치단체를 당사자로 하는 계약에 관한 법률 시행령」제9조제2항의 규정에 따른 
   총공사금액을 적용한다. 
7. 위의 공식에 의해 산정한 결과에 당해 공사의 현장여건 및 공사특성 등을 고려하여 
   공기를 가감하여 적용할 수 있다. </t>
  </si>
  <si>
    <t>시설물별 공사기간 산정공식(훈령 별표4 참조)</t>
  </si>
  <si>
    <t>□ 공종별 표준 작업량</t>
  </si>
  <si>
    <t>법정공휴일</t>
  </si>
  <si>
    <t>건축공사</t>
  </si>
  <si>
    <t>파일공사</t>
  </si>
  <si>
    <t>지장물조사</t>
  </si>
  <si>
    <t>임의기준</t>
  </si>
  <si>
    <t>m2/일</t>
  </si>
  <si>
    <t>드라이비트마감</t>
  </si>
  <si>
    <t>기타공사</t>
  </si>
  <si>
    <t>시험터파기</t>
  </si>
  <si>
    <t>현장정리등</t>
  </si>
  <si>
    <t>파일심보기</t>
  </si>
  <si>
    <t>철골세우기</t>
  </si>
  <si>
    <t>본항타(굴착)</t>
  </si>
  <si>
    <t>철골도장</t>
  </si>
  <si>
    <t>창호/금속공사</t>
  </si>
  <si>
    <t>지붕공사</t>
  </si>
  <si>
    <t>시항타(굴착)</t>
  </si>
  <si>
    <t>앵카볼트설치</t>
  </si>
  <si>
    <t>칼라강판설치</t>
  </si>
  <si>
    <t>시스템비계</t>
  </si>
  <si>
    <t>철골공사</t>
  </si>
  <si>
    <t>지하매설물 조사</t>
  </si>
  <si>
    <t>가설사무실(콘테이너)</t>
  </si>
  <si>
    <t>방화문 및 급기구 등</t>
  </si>
  <si>
    <t>지붕홈통설치공사</t>
  </si>
  <si>
    <t>본/일</t>
  </si>
  <si>
    <t>톤/일</t>
  </si>
  <si>
    <t>가조립</t>
  </si>
  <si>
    <t>개/일</t>
  </si>
  <si>
    <t>공/일</t>
  </si>
  <si>
    <t>톤</t>
  </si>
  <si>
    <t>식</t>
  </si>
  <si>
    <t>잡공사</t>
  </si>
  <si>
    <t>구분</t>
    <phoneticPr fontId="18" type="noConversion"/>
  </si>
  <si>
    <t>4월</t>
  </si>
  <si>
    <t>5월</t>
  </si>
  <si>
    <t>6월</t>
  </si>
  <si>
    <t>7월</t>
  </si>
  <si>
    <t>8월</t>
  </si>
  <si>
    <t>9월</t>
  </si>
  <si>
    <t>10월</t>
  </si>
  <si>
    <t>달력일수</t>
    <phoneticPr fontId="18" type="noConversion"/>
  </si>
  <si>
    <t>법정공휴일</t>
    <phoneticPr fontId="18" type="noConversion"/>
  </si>
  <si>
    <t>기후여건</t>
    <phoneticPr fontId="18" type="noConversion"/>
  </si>
  <si>
    <t>비작업일수</t>
    <phoneticPr fontId="18" type="noConversion"/>
  </si>
  <si>
    <r>
      <t>주4</t>
    </r>
    <r>
      <rPr>
        <sz val="11"/>
        <color rgb="FF000000"/>
        <rFont val="맑은 고딕"/>
        <family val="3"/>
        <charset val="129"/>
      </rPr>
      <t>0시간
비작업일수</t>
    </r>
    <phoneticPr fontId="18" type="noConversion"/>
  </si>
  <si>
    <t xml:space="preserve"> - 강우</t>
    <phoneticPr fontId="18" type="noConversion"/>
  </si>
  <si>
    <t>월별중복일수</t>
    <phoneticPr fontId="18" type="noConversion"/>
  </si>
  <si>
    <t>소계</t>
    <phoneticPr fontId="18" type="noConversion"/>
  </si>
  <si>
    <t>공사기간</t>
    <phoneticPr fontId="18" type="noConversion"/>
  </si>
  <si>
    <t>작업일수</t>
    <phoneticPr fontId="18" type="noConversion"/>
  </si>
  <si>
    <t>동절기</t>
    <phoneticPr fontId="18" type="noConversion"/>
  </si>
  <si>
    <t>지장물조사 병행</t>
    <phoneticPr fontId="18" type="noConversion"/>
  </si>
  <si>
    <t xml:space="preserve"> - 강풍</t>
    <phoneticPr fontId="18" type="noConversion"/>
  </si>
  <si>
    <t>산정</t>
    <phoneticPr fontId="18" type="noConversion"/>
  </si>
  <si>
    <t>비고</t>
    <phoneticPr fontId="18" type="noConversion"/>
  </si>
  <si>
    <t>강풍</t>
    <phoneticPr fontId="18" type="noConversion"/>
  </si>
  <si>
    <t xml:space="preserve">CP기준 공기산정 재검토 </t>
  </si>
  <si>
    <t>기계 및 공통</t>
  </si>
  <si>
    <t>토목</t>
  </si>
  <si>
    <t>건축</t>
  </si>
  <si>
    <t>작업내용</t>
  </si>
  <si>
    <t>소요기간(일)</t>
  </si>
  <si>
    <t>(1단계)</t>
  </si>
  <si>
    <t>※ 적색글자 구간이 CP대상 공종임, 1단계의 경우 비작업일수중 준비기간으로 순 작업일수에서 제외</t>
  </si>
  <si>
    <t>구분</t>
    <phoneticPr fontId="18" type="noConversion"/>
  </si>
  <si>
    <t>월별 비작업일수 산정</t>
    <phoneticPr fontId="18" type="noConversion"/>
  </si>
  <si>
    <t>1월</t>
    <phoneticPr fontId="18" type="noConversion"/>
  </si>
  <si>
    <t>2월</t>
  </si>
  <si>
    <t>3월</t>
  </si>
  <si>
    <t>11월</t>
  </si>
  <si>
    <t>12월</t>
  </si>
  <si>
    <t>소계</t>
    <phoneticPr fontId="18" type="noConversion"/>
  </si>
  <si>
    <t>지점명</t>
    <phoneticPr fontId="18" type="noConversion"/>
  </si>
  <si>
    <t>[법정공휴일]</t>
    <phoneticPr fontId="18" type="noConversion"/>
  </si>
  <si>
    <t>[일최대순간풍속 : 15m/s 이상]</t>
    <phoneticPr fontId="18" type="noConversion"/>
  </si>
  <si>
    <t xml:space="preserve"> - 온도</t>
    <phoneticPr fontId="18" type="noConversion"/>
  </si>
  <si>
    <t>알루미늄시트</t>
    <phoneticPr fontId="18" type="noConversion"/>
  </si>
  <si>
    <t>도장/미장공사</t>
    <phoneticPr fontId="18" type="noConversion"/>
  </si>
  <si>
    <t>모르타르 바름</t>
    <phoneticPr fontId="18" type="noConversion"/>
  </si>
  <si>
    <t>페인트</t>
    <phoneticPr fontId="18" type="noConversion"/>
  </si>
  <si>
    <t>표준 작업량 (국토부훈령 별표3, 가이드라인 부록 3 참조)</t>
    <phoneticPr fontId="18" type="noConversion"/>
  </si>
  <si>
    <t>(5단계)</t>
    <phoneticPr fontId="18" type="noConversion"/>
  </si>
  <si>
    <t>작업불능일 산정기준(2) : 공급건설공무부-2207('18.11.) "공급배관 건설공사 적정 공사기간 산정(안)"</t>
    <phoneticPr fontId="18" type="noConversion"/>
  </si>
  <si>
    <t>작업불능일 산정기준(1) : 국토교통부 고시('21.09.17) "공공 건설공사의 공사기간 산정기준"</t>
    <phoneticPr fontId="18" type="noConversion"/>
  </si>
  <si>
    <t xml:space="preserve">1월
</t>
    <phoneticPr fontId="18" type="noConversion"/>
  </si>
  <si>
    <t>1단계
(제외)</t>
    <phoneticPr fontId="18" type="noConversion"/>
  </si>
  <si>
    <t>복합재슬리브 시공</t>
    <phoneticPr fontId="18" type="noConversion"/>
  </si>
  <si>
    <r>
      <t>관경(인치</t>
    </r>
    <r>
      <rPr>
        <sz val="11"/>
        <color rgb="FF000000"/>
        <rFont val="맑은 고딕"/>
        <family val="3"/>
        <charset val="129"/>
      </rPr>
      <t>)</t>
    </r>
    <phoneticPr fontId="18" type="noConversion"/>
  </si>
  <si>
    <t>시공수량</t>
    <phoneticPr fontId="18" type="noConversion"/>
  </si>
  <si>
    <r>
      <t>s</t>
    </r>
    <r>
      <rPr>
        <sz val="11"/>
        <color rgb="FF000000"/>
        <rFont val="맑은 고딕"/>
        <family val="3"/>
        <charset val="129"/>
      </rPr>
      <t>et</t>
    </r>
    <phoneticPr fontId="18" type="noConversion"/>
  </si>
  <si>
    <t>set</t>
    <phoneticPr fontId="18" type="noConversion"/>
  </si>
  <si>
    <t>시공시간</t>
    <phoneticPr fontId="18" type="noConversion"/>
  </si>
  <si>
    <r>
      <t>hr/</t>
    </r>
    <r>
      <rPr>
        <sz val="11"/>
        <color rgb="FF000000"/>
        <rFont val="맑은 고딕"/>
        <family val="3"/>
        <charset val="129"/>
      </rPr>
      <t>set</t>
    </r>
    <phoneticPr fontId="18" type="noConversion"/>
  </si>
  <si>
    <t>hr/set</t>
    <phoneticPr fontId="18" type="noConversion"/>
  </si>
  <si>
    <t>접촉제 양생시간</t>
    <phoneticPr fontId="18" type="noConversion"/>
  </si>
  <si>
    <t>터파기</t>
    <phoneticPr fontId="18" type="noConversion"/>
  </si>
  <si>
    <t>되메우기</t>
    <phoneticPr fontId="18" type="noConversion"/>
  </si>
  <si>
    <t>자재운반 등 준비</t>
    <phoneticPr fontId="18" type="noConversion"/>
  </si>
  <si>
    <t>식</t>
    <phoneticPr fontId="18" type="noConversion"/>
  </si>
  <si>
    <t>식/일</t>
    <phoneticPr fontId="18" type="noConversion"/>
  </si>
  <si>
    <t>㎡/일</t>
    <phoneticPr fontId="18" type="noConversion"/>
  </si>
  <si>
    <t>㎥/일</t>
    <phoneticPr fontId="18" type="noConversion"/>
  </si>
  <si>
    <t>[일강수량 : 5mm 이상]</t>
    <phoneticPr fontId="18" type="noConversion"/>
  </si>
  <si>
    <t>준비기간(인허가)</t>
    <phoneticPr fontId="18" type="noConversion"/>
  </si>
  <si>
    <t>준공정산 및 정리기간</t>
    <phoneticPr fontId="18" type="noConversion"/>
  </si>
  <si>
    <t>우   기 : 강우량 5mm/일 이상</t>
    <phoneticPr fontId="18" type="noConversion"/>
  </si>
  <si>
    <t>(4단계)</t>
    <phoneticPr fontId="18" type="noConversion"/>
  </si>
  <si>
    <t>준비시간(녹제거등)</t>
    <phoneticPr fontId="18" type="noConversion"/>
  </si>
  <si>
    <t>준비시간(녹제거등)</t>
    <phoneticPr fontId="18" type="noConversion"/>
  </si>
  <si>
    <t>접촉제 양생시간</t>
    <phoneticPr fontId="18" type="noConversion"/>
  </si>
  <si>
    <t>준공정산 및 정리기간</t>
    <phoneticPr fontId="18" type="noConversion"/>
  </si>
  <si>
    <t>준비기간 및 준공정산,정리기간 : 각 30일 (경험치에 입각한 산정)</t>
    <phoneticPr fontId="18" type="noConversion"/>
  </si>
  <si>
    <t>[동절기 : 일 최고기온 0℃ 이하]</t>
    <phoneticPr fontId="18" type="noConversion"/>
  </si>
  <si>
    <t>p.99</t>
    <phoneticPr fontId="18" type="noConversion"/>
  </si>
  <si>
    <t>p.87</t>
    <phoneticPr fontId="18" type="noConversion"/>
  </si>
  <si>
    <t>p.67</t>
    <phoneticPr fontId="18" type="noConversion"/>
  </si>
  <si>
    <t>p.59</t>
    <phoneticPr fontId="18" type="noConversion"/>
  </si>
  <si>
    <t>p.33</t>
    <phoneticPr fontId="18" type="noConversion"/>
  </si>
  <si>
    <t>[혹서기 : 체감온도 33℃ 이상]</t>
    <phoneticPr fontId="18" type="noConversion"/>
  </si>
  <si>
    <t>산출 근거</t>
    <phoneticPr fontId="18" type="noConversion"/>
  </si>
  <si>
    <t>2월</t>
    <phoneticPr fontId="18" type="noConversion"/>
  </si>
  <si>
    <t>기상조건별 지역별 비작업일수</t>
    <phoneticPr fontId="18" type="noConversion"/>
  </si>
  <si>
    <t>동절기 : 일 최고기온 0도 이하</t>
    <phoneticPr fontId="18" type="noConversion"/>
  </si>
  <si>
    <t>혹서기 : 체감온도 33 도 이상</t>
    <phoneticPr fontId="18" type="noConversion"/>
  </si>
  <si>
    <t>공휴일 : 법정공휴일</t>
    <phoneticPr fontId="18" type="noConversion"/>
  </si>
  <si>
    <t xml:space="preserve">강   풍 : 일 최대순간풍속 15m/s 이상 </t>
    <phoneticPr fontId="18" type="noConversion"/>
  </si>
  <si>
    <t>작업일수 산정</t>
    <phoneticPr fontId="18" type="noConversion"/>
  </si>
  <si>
    <t>□ 공종별 표준 작업량</t>
    <phoneticPr fontId="18" type="noConversion"/>
  </si>
  <si>
    <t>본/일</t>
    <phoneticPr fontId="18" type="noConversion"/>
  </si>
  <si>
    <t>보조기층</t>
    <phoneticPr fontId="18" type="noConversion"/>
  </si>
  <si>
    <t>택코팅</t>
    <phoneticPr fontId="18" type="noConversion"/>
  </si>
  <si>
    <t>프라임코팅</t>
    <phoneticPr fontId="18" type="noConversion"/>
  </si>
  <si>
    <t>기층</t>
    <phoneticPr fontId="18" type="noConversion"/>
  </si>
  <si>
    <t>표층</t>
    <phoneticPr fontId="18" type="noConversion"/>
  </si>
  <si>
    <t>본</t>
    <phoneticPr fontId="18" type="noConversion"/>
  </si>
  <si>
    <t>소  계</t>
    <phoneticPr fontId="18" type="noConversion"/>
  </si>
  <si>
    <t>부대공사</t>
    <phoneticPr fontId="18" type="noConversion"/>
  </si>
  <si>
    <r>
      <t>차선도색,안전시설</t>
    </r>
    <r>
      <rPr>
        <sz val="11"/>
        <color rgb="FF000000"/>
        <rFont val="맑은 고딕"/>
        <family val="3"/>
        <charset val="129"/>
      </rPr>
      <t xml:space="preserve"> 설치 등</t>
    </r>
    <phoneticPr fontId="18" type="noConversion"/>
  </si>
  <si>
    <t>㎡</t>
    <phoneticPr fontId="18" type="noConversion"/>
  </si>
  <si>
    <t>기존시설물깨기
(포장절단 및 아스콘깨기)</t>
    <phoneticPr fontId="18" type="noConversion"/>
  </si>
  <si>
    <t>3월</t>
    <phoneticPr fontId="18" type="noConversion"/>
  </si>
  <si>
    <t>4월</t>
    <phoneticPr fontId="18" type="noConversion"/>
  </si>
  <si>
    <t>월별
중복일수</t>
    <phoneticPr fontId="18" type="noConversion"/>
  </si>
  <si>
    <t>비작업일수
(계산)</t>
    <phoneticPr fontId="18" type="noConversion"/>
  </si>
  <si>
    <t>주40시간
비작업일수</t>
    <phoneticPr fontId="18" type="noConversion"/>
  </si>
  <si>
    <t>* "2026년 적정공사기간 확보를 위한 가이드라인" 참조 (부록3 기상조건별 .지역별 비작업일수(2015년~2024년) 참조)</t>
    <phoneticPr fontId="18" type="noConversion"/>
  </si>
  <si>
    <t>부대공사
(2개소)
26"</t>
    <phoneticPr fontId="18" type="noConversion"/>
  </si>
  <si>
    <t>PE휀스 설치 및 철거</t>
    <phoneticPr fontId="18" type="noConversion"/>
  </si>
  <si>
    <t>톤마대 제작 설치 및 철거</t>
    <phoneticPr fontId="18" type="noConversion"/>
  </si>
  <si>
    <t>지장물보호공</t>
    <phoneticPr fontId="18" type="noConversion"/>
  </si>
  <si>
    <t>m/일</t>
    <phoneticPr fontId="18" type="noConversion"/>
  </si>
  <si>
    <t>m</t>
    <phoneticPr fontId="18" type="noConversion"/>
  </si>
  <si>
    <t>토공사 및 공통가설공사</t>
    <phoneticPr fontId="18" type="noConversion"/>
  </si>
  <si>
    <t>포장공사</t>
    <phoneticPr fontId="18" type="noConversion"/>
  </si>
  <si>
    <t>5월</t>
    <phoneticPr fontId="18" type="noConversion"/>
  </si>
  <si>
    <t>제외</t>
    <phoneticPr fontId="18" type="noConversion"/>
  </si>
  <si>
    <t>-</t>
    <phoneticPr fontId="18" type="noConversion"/>
  </si>
  <si>
    <t>'26~'27년</t>
    <phoneticPr fontId="18" type="noConversion"/>
  </si>
  <si>
    <t>26.10</t>
    <phoneticPr fontId="18" type="noConversion"/>
  </si>
  <si>
    <t>26.11</t>
    <phoneticPr fontId="18" type="noConversion"/>
  </si>
  <si>
    <t>*Note. 각 현장에서 가까운 표준지역은 서울로 확인함.</t>
    <phoneticPr fontId="18" type="noConversion"/>
  </si>
  <si>
    <t>서울</t>
    <phoneticPr fontId="18" type="noConversion"/>
  </si>
  <si>
    <t>4월
(정리기간)</t>
    <phoneticPr fontId="18" type="noConversion"/>
  </si>
  <si>
    <t>'26.10월</t>
    <phoneticPr fontId="18" type="noConversion"/>
  </si>
  <si>
    <t>'26.11월
(준비기간)</t>
    <phoneticPr fontId="18" type="noConversion"/>
  </si>
  <si>
    <t>'26.12월</t>
    <phoneticPr fontId="18" type="noConversion"/>
  </si>
  <si>
    <t>26(소애~합정)</t>
    <phoneticPr fontId="18" type="noConversion"/>
  </si>
  <si>
    <t>26(중동~방화)</t>
    <phoneticPr fontId="18" type="noConversion"/>
  </si>
  <si>
    <t>5개소</t>
    <phoneticPr fontId="18" type="noConversion"/>
  </si>
  <si>
    <t>토공사 및
공통가설공사
26"</t>
    <phoneticPr fontId="18" type="noConversion"/>
  </si>
  <si>
    <t>구조물공</t>
    <phoneticPr fontId="18" type="noConversion"/>
  </si>
  <si>
    <t>레미콘타설</t>
    <phoneticPr fontId="18" type="noConversion"/>
  </si>
  <si>
    <t>유로폼 설치 및 해체</t>
    <phoneticPr fontId="18" type="noConversion"/>
  </si>
  <si>
    <t>H파일</t>
    <phoneticPr fontId="18" type="noConversion"/>
  </si>
  <si>
    <t>TS 판넬 설치</t>
    <phoneticPr fontId="18" type="noConversion"/>
  </si>
  <si>
    <t>L형측구 철거 및 복구</t>
    <phoneticPr fontId="18" type="noConversion"/>
  </si>
  <si>
    <t>포장공사
26"</t>
    <phoneticPr fontId="18" type="noConversion"/>
  </si>
  <si>
    <t>(2단계)</t>
    <phoneticPr fontId="18" type="noConversion"/>
  </si>
  <si>
    <t>구조물 공사</t>
    <phoneticPr fontId="18" type="noConversion"/>
  </si>
  <si>
    <t>2단계</t>
    <phoneticPr fontId="18" type="noConversion"/>
  </si>
  <si>
    <t>3단계</t>
    <phoneticPr fontId="18" type="noConversion"/>
  </si>
  <si>
    <t>4단계
(제외)</t>
    <phoneticPr fontId="18" type="noConversion"/>
  </si>
  <si>
    <t>수량산출 참조 및 기타 산출이 어려운 작업은 1식으로 통합</t>
    <phoneticPr fontId="18" type="noConversion"/>
  </si>
  <si>
    <t>온도
(동절기)</t>
    <phoneticPr fontId="18" type="noConversion"/>
  </si>
  <si>
    <t>2026년 서울지역본부 매설배관 
건전성 확보공사</t>
    <phoneticPr fontId="18" type="noConversion"/>
  </si>
  <si>
    <t>인천시
고양시
양주시
파주시</t>
    <phoneticPr fontId="18" type="noConversion"/>
  </si>
  <si>
    <t>8개소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</si>
</sst>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41" formatCode="_-* #,##0_-;\-* #,##0_-;_-* &quot;-&quot;_-;_-@_-"/>
    <numFmt numFmtId="176" formatCode="0.00_ "/>
    <numFmt numFmtId="177" formatCode="#&quot;일&quot;"/>
    <numFmt numFmtId="178" formatCode="_-* #,##0.00_-;\-* #,##0.00_-;_-* &quot;-&quot;_-;_-@_-"/>
    <numFmt numFmtId="179" formatCode="#,##0_ "/>
    <numFmt numFmtId="180" formatCode="0_);[Red]\(0\)"/>
    <numFmt numFmtId="181" formatCode="&quot;PROJECT : &quot;@"/>
    <numFmt numFmtId="182" formatCode="_-* #,##0.0_-;\-* #,##0.0_-;_-* &quot;-&quot;_-;_-@_-"/>
    <numFmt numFmtId="183" formatCode="0_ "/>
    <numFmt numFmtId="184" formatCode="0.000"/>
    <numFmt numFmtId="185" formatCode="0.0_);[Red]\(0.0\)"/>
  </numFmts>
  <fonts count="2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b/>
      <sz val="11"/>
      <color rgb="FF5B9BD5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6"/>
      <color rgb="FF0000FF"/>
      <name val="맑은 고딕"/>
      <family val="3"/>
      <charset val="129"/>
    </font>
    <font>
      <sz val="16"/>
      <color rgb="FFFF00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</font>
    <font>
      <b/>
      <sz val="11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sz val="20"/>
      <color indexed="81"/>
      <name val="돋움"/>
      <family val="3"/>
      <charset val="129"/>
    </font>
    <font>
      <b/>
      <sz val="20"/>
      <color indexed="81"/>
      <name val="Tahoma"/>
      <family val="2"/>
    </font>
  </fonts>
  <fills count="2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FABD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A8D08F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203864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CE6F1"/>
        <bgColor rgb="FF000000"/>
      </patternFill>
    </fill>
    <fill>
      <patternFill patternType="solid">
        <fgColor theme="3" tint="0.7999816888943144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8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7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39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Fill="1" applyAlignment="1">
      <alignment vertical="center"/>
    </xf>
    <xf numFmtId="0" fontId="2" fillId="0" borderId="0" xfId="0" applyNumberFormat="1" applyFont="1">
      <alignment vertical="center"/>
    </xf>
    <xf numFmtId="0" fontId="3" fillId="0" borderId="0" xfId="0" applyNumberFormat="1" applyFont="1">
      <alignment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Font="1">
      <alignment vertical="center"/>
    </xf>
    <xf numFmtId="0" fontId="4" fillId="0" borderId="0" xfId="0" applyNumberFormat="1" applyFont="1">
      <alignment vertical="center"/>
    </xf>
    <xf numFmtId="0" fontId="0" fillId="0" borderId="0" xfId="0" applyNumberFormat="1" applyFont="1" applyAlignment="1">
      <alignment vertical="center"/>
    </xf>
    <xf numFmtId="0" fontId="0" fillId="2" borderId="0" xfId="0" applyNumberFormat="1" applyFont="1" applyFill="1">
      <alignment vertical="center"/>
    </xf>
    <xf numFmtId="0" fontId="0" fillId="0" borderId="0" xfId="0" applyNumberFormat="1" applyFont="1" applyAlignment="1">
      <alignment vertical="center" wrapText="1"/>
    </xf>
    <xf numFmtId="0" fontId="5" fillId="3" borderId="0" xfId="0" applyNumberFormat="1" applyFont="1" applyFill="1">
      <alignment vertical="center"/>
    </xf>
    <xf numFmtId="0" fontId="0" fillId="3" borderId="0" xfId="0" applyNumberFormat="1" applyFont="1" applyFill="1">
      <alignment vertical="center"/>
    </xf>
    <xf numFmtId="0" fontId="5" fillId="4" borderId="0" xfId="0" applyNumberFormat="1" applyFont="1" applyFill="1">
      <alignment vertical="center"/>
    </xf>
    <xf numFmtId="0" fontId="0" fillId="4" borderId="0" xfId="0" applyNumberFormat="1" applyFont="1" applyFill="1">
      <alignment vertical="center"/>
    </xf>
    <xf numFmtId="0" fontId="0" fillId="5" borderId="0" xfId="0" applyNumberFormat="1" applyFont="1" applyFill="1">
      <alignment vertical="center"/>
    </xf>
    <xf numFmtId="0" fontId="0" fillId="0" borderId="0" xfId="0" applyNumberFormat="1" applyFont="1" applyFill="1" applyAlignment="1">
      <alignment vertical="center" wrapText="1"/>
    </xf>
    <xf numFmtId="41" fontId="0" fillId="2" borderId="0" xfId="1" applyNumberFormat="1" applyFont="1" applyFill="1">
      <alignment vertical="center"/>
    </xf>
    <xf numFmtId="0" fontId="0" fillId="0" borderId="0" xfId="0" applyNumberFormat="1" applyFont="1" applyFill="1">
      <alignment vertical="center"/>
    </xf>
    <xf numFmtId="41" fontId="0" fillId="0" borderId="0" xfId="1" applyNumberFormat="1" applyFont="1" applyFill="1">
      <alignment vertical="center"/>
    </xf>
    <xf numFmtId="0" fontId="0" fillId="0" borderId="0" xfId="0" applyNumberFormat="1" applyAlignment="1">
      <alignment horizontal="center" vertical="center"/>
    </xf>
    <xf numFmtId="0" fontId="0" fillId="4" borderId="0" xfId="0" applyNumberFormat="1" applyFill="1">
      <alignment vertical="center"/>
    </xf>
    <xf numFmtId="0" fontId="5" fillId="0" borderId="0" xfId="0" applyNumberFormat="1" applyFont="1" applyFill="1">
      <alignment vertical="center"/>
    </xf>
    <xf numFmtId="0" fontId="0" fillId="0" borderId="1" xfId="0" applyNumberFormat="1" applyBorder="1" applyAlignment="1">
      <alignment horizontal="center" vertical="center"/>
    </xf>
    <xf numFmtId="41" fontId="0" fillId="0" borderId="1" xfId="1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5" fillId="0" borderId="0" xfId="0" applyNumberFormat="1" applyFont="1" applyFill="1" applyBorder="1">
      <alignment vertical="center"/>
    </xf>
    <xf numFmtId="0" fontId="0" fillId="0" borderId="0" xfId="0" applyNumberFormat="1" applyBorder="1">
      <alignment vertical="center"/>
    </xf>
    <xf numFmtId="0" fontId="0" fillId="0" borderId="0" xfId="0" applyNumberFormat="1" applyFill="1">
      <alignment vertical="center"/>
    </xf>
    <xf numFmtId="0" fontId="0" fillId="0" borderId="0" xfId="0" applyNumberFormat="1" applyFill="1" applyBorder="1">
      <alignment vertical="center"/>
    </xf>
    <xf numFmtId="2" fontId="5" fillId="4" borderId="1" xfId="0" applyNumberFormat="1" applyFont="1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176" fontId="6" fillId="6" borderId="4" xfId="0" applyNumberFormat="1" applyFont="1" applyFill="1" applyBorder="1" applyAlignment="1">
      <alignment horizontal="center" vertical="center"/>
    </xf>
    <xf numFmtId="0" fontId="6" fillId="6" borderId="5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41" fontId="0" fillId="0" borderId="7" xfId="1" applyNumberFormat="1" applyFon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4" borderId="9" xfId="0" applyNumberFormat="1" applyFill="1" applyBorder="1" applyAlignment="1">
      <alignment horizontal="center" vertical="center"/>
    </xf>
    <xf numFmtId="0" fontId="0" fillId="4" borderId="10" xfId="0" applyNumberFormat="1" applyFill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77" fontId="5" fillId="4" borderId="2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178" fontId="0" fillId="0" borderId="1" xfId="1" applyNumberFormat="1" applyFont="1" applyBorder="1" applyAlignment="1">
      <alignment horizontal="center" vertical="center"/>
    </xf>
    <xf numFmtId="41" fontId="0" fillId="0" borderId="1" xfId="1" applyNumberFormat="1" applyFont="1" applyBorder="1" applyAlignment="1">
      <alignment horizontal="right" vertical="center"/>
    </xf>
    <xf numFmtId="0" fontId="8" fillId="0" borderId="2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  <xf numFmtId="179" fontId="0" fillId="0" borderId="0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>
      <alignment vertical="center"/>
    </xf>
    <xf numFmtId="179" fontId="9" fillId="8" borderId="1" xfId="0" applyNumberFormat="1" applyFont="1" applyFill="1" applyBorder="1" applyAlignment="1">
      <alignment horizontal="center" vertical="center"/>
    </xf>
    <xf numFmtId="0" fontId="10" fillId="9" borderId="1" xfId="0" applyNumberFormat="1" applyFont="1" applyFill="1" applyBorder="1" applyAlignment="1">
      <alignment horizontal="center" vertical="center"/>
    </xf>
    <xf numFmtId="0" fontId="9" fillId="0" borderId="0" xfId="0" applyNumberFormat="1" applyFont="1">
      <alignment vertical="center"/>
    </xf>
    <xf numFmtId="0" fontId="6" fillId="9" borderId="1" xfId="0" applyNumberFormat="1" applyFont="1" applyFill="1" applyBorder="1" applyAlignment="1">
      <alignment horizontal="center" vertical="center" wrapText="1"/>
    </xf>
    <xf numFmtId="0" fontId="10" fillId="9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ill="1" applyAlignment="1">
      <alignment horizontal="center" vertical="center"/>
    </xf>
    <xf numFmtId="0" fontId="0" fillId="0" borderId="46" xfId="0" applyNumberFormat="1" applyFill="1" applyBorder="1" applyAlignment="1">
      <alignment horizontal="center" vertical="center"/>
    </xf>
    <xf numFmtId="0" fontId="0" fillId="0" borderId="45" xfId="0" applyNumberFormat="1" applyFont="1" applyFill="1" applyBorder="1" applyAlignment="1">
      <alignment horizontal="center" vertical="center"/>
    </xf>
    <xf numFmtId="0" fontId="0" fillId="0" borderId="45" xfId="0" applyNumberFormat="1" applyFill="1" applyBorder="1" applyAlignment="1">
      <alignment horizontal="center" vertical="center"/>
    </xf>
    <xf numFmtId="0" fontId="0" fillId="0" borderId="47" xfId="0" applyNumberForma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43" xfId="0" applyNumberFormat="1" applyBorder="1" applyAlignment="1">
      <alignment horizontal="center" vertical="center" shrinkToFit="1"/>
    </xf>
    <xf numFmtId="0" fontId="0" fillId="0" borderId="48" xfId="0" applyNumberFormat="1" applyFill="1" applyBorder="1" applyAlignment="1">
      <alignment horizontal="center" vertical="center"/>
    </xf>
    <xf numFmtId="0" fontId="5" fillId="0" borderId="49" xfId="0" applyNumberFormat="1" applyFont="1" applyFill="1" applyBorder="1" applyAlignment="1">
      <alignment horizontal="center" vertical="center"/>
    </xf>
    <xf numFmtId="0" fontId="0" fillId="0" borderId="49" xfId="0" applyNumberFormat="1" applyFill="1" applyBorder="1" applyAlignment="1">
      <alignment horizontal="center" vertical="center"/>
    </xf>
    <xf numFmtId="0" fontId="0" fillId="0" borderId="50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41" fontId="17" fillId="0" borderId="0" xfId="1" applyNumberFormat="1">
      <alignment vertical="center"/>
    </xf>
    <xf numFmtId="0" fontId="0" fillId="0" borderId="2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182" fontId="0" fillId="0" borderId="1" xfId="1" applyNumberFormat="1" applyFont="1" applyBorder="1" applyAlignment="1">
      <alignment horizontal="right" vertical="center"/>
    </xf>
    <xf numFmtId="0" fontId="0" fillId="0" borderId="45" xfId="0" applyNumberFormat="1" applyFont="1" applyBorder="1" applyAlignment="1">
      <alignment horizontal="center" vertical="center" shrinkToFit="1"/>
    </xf>
    <xf numFmtId="0" fontId="0" fillId="0" borderId="7" xfId="0" applyNumberFormat="1" applyFont="1" applyBorder="1" applyAlignment="1">
      <alignment horizontal="center" vertical="center" shrinkToFit="1"/>
    </xf>
    <xf numFmtId="0" fontId="0" fillId="0" borderId="43" xfId="0" applyNumberFormat="1" applyFont="1" applyBorder="1" applyAlignment="1">
      <alignment horizontal="center" vertical="center" shrinkToFit="1"/>
    </xf>
    <xf numFmtId="0" fontId="0" fillId="0" borderId="7" xfId="0" applyNumberFormat="1" applyFill="1" applyBorder="1" applyAlignment="1">
      <alignment horizontal="center" vertical="center"/>
    </xf>
    <xf numFmtId="2" fontId="0" fillId="0" borderId="7" xfId="0" applyNumberFormat="1" applyFill="1" applyBorder="1" applyAlignment="1">
      <alignment horizontal="center" vertical="center"/>
    </xf>
    <xf numFmtId="0" fontId="0" fillId="0" borderId="8" xfId="0" applyNumberFormat="1" applyFill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181" fontId="9" fillId="7" borderId="1" xfId="0" applyNumberFormat="1" applyFont="1" applyFill="1" applyBorder="1" applyAlignment="1">
      <alignment horizontal="center" vertical="center" wrapText="1"/>
    </xf>
    <xf numFmtId="0" fontId="10" fillId="9" borderId="1" xfId="0" applyNumberFormat="1" applyFont="1" applyFill="1" applyBorder="1" applyAlignment="1">
      <alignment horizontal="center" vertical="center"/>
    </xf>
    <xf numFmtId="0" fontId="9" fillId="11" borderId="16" xfId="0" applyNumberFormat="1" applyFont="1" applyFill="1" applyBorder="1" applyAlignment="1">
      <alignment horizontal="left" vertical="center"/>
    </xf>
    <xf numFmtId="0" fontId="9" fillId="11" borderId="0" xfId="0" applyNumberFormat="1" applyFont="1" applyFill="1" applyBorder="1" applyAlignment="1">
      <alignment horizontal="left" vertical="center"/>
    </xf>
    <xf numFmtId="0" fontId="9" fillId="11" borderId="17" xfId="0" applyNumberFormat="1" applyFont="1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center" vertical="center"/>
    </xf>
    <xf numFmtId="0" fontId="1" fillId="0" borderId="0" xfId="0" applyFont="1">
      <alignment vertical="center"/>
    </xf>
    <xf numFmtId="0" fontId="16" fillId="4" borderId="2" xfId="0" applyNumberFormat="1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60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17" borderId="55" xfId="0" applyFont="1" applyFill="1" applyBorder="1" applyAlignment="1">
      <alignment horizontal="center" vertical="center"/>
    </xf>
    <xf numFmtId="0" fontId="5" fillId="17" borderId="5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0" xfId="0" applyFont="1">
      <alignment vertical="center"/>
    </xf>
    <xf numFmtId="0" fontId="19" fillId="0" borderId="1" xfId="0" applyFont="1" applyBorder="1" applyAlignment="1">
      <alignment horizontal="center" vertical="center"/>
    </xf>
    <xf numFmtId="0" fontId="5" fillId="14" borderId="64" xfId="0" applyFont="1" applyFill="1" applyBorder="1" applyAlignment="1">
      <alignment horizontal="center" vertical="center" wrapText="1"/>
    </xf>
    <xf numFmtId="0" fontId="0" fillId="15" borderId="65" xfId="0" applyFill="1" applyBorder="1" applyAlignment="1">
      <alignment horizontal="center" vertical="center"/>
    </xf>
    <xf numFmtId="0" fontId="0" fillId="5" borderId="65" xfId="0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183" fontId="9" fillId="0" borderId="1" xfId="0" applyNumberFormat="1" applyFont="1" applyFill="1" applyBorder="1" applyAlignment="1">
      <alignment horizontal="center" vertical="center"/>
    </xf>
    <xf numFmtId="177" fontId="20" fillId="10" borderId="1" xfId="0" applyNumberFormat="1" applyFont="1" applyFill="1" applyBorder="1" applyAlignment="1">
      <alignment horizontal="center" vertical="center"/>
    </xf>
    <xf numFmtId="1" fontId="20" fillId="10" borderId="31" xfId="0" applyNumberFormat="1" applyFont="1" applyFill="1" applyBorder="1" applyAlignment="1">
      <alignment horizontal="center" vertical="center"/>
    </xf>
    <xf numFmtId="41" fontId="0" fillId="5" borderId="7" xfId="3" applyNumberFormat="1" applyFont="1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9" fillId="5" borderId="63" xfId="0" applyFont="1" applyFill="1" applyBorder="1" applyAlignment="1">
      <alignment horizontal="center" vertical="center" wrapText="1"/>
    </xf>
    <xf numFmtId="0" fontId="8" fillId="5" borderId="63" xfId="0" applyFont="1" applyFill="1" applyBorder="1" applyAlignment="1">
      <alignment horizontal="center" vertical="center" wrapText="1"/>
    </xf>
    <xf numFmtId="0" fontId="0" fillId="15" borderId="37" xfId="0" applyFill="1" applyBorder="1" applyAlignment="1">
      <alignment horizontal="center" vertical="center"/>
    </xf>
    <xf numFmtId="0" fontId="0" fillId="5" borderId="37" xfId="0" applyFill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19" fillId="0" borderId="0" xfId="0" applyFont="1" applyFill="1" applyBorder="1">
      <alignment vertical="center"/>
    </xf>
    <xf numFmtId="0" fontId="0" fillId="0" borderId="22" xfId="0" applyBorder="1" applyAlignment="1">
      <alignment horizontal="center" vertical="center"/>
    </xf>
    <xf numFmtId="0" fontId="0" fillId="15" borderId="31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5" fillId="14" borderId="31" xfId="0" applyFont="1" applyFill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5" fillId="14" borderId="22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9" fillId="11" borderId="0" xfId="0" applyNumberFormat="1" applyFont="1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center" vertical="center"/>
    </xf>
    <xf numFmtId="0" fontId="16" fillId="0" borderId="0" xfId="0" applyFont="1">
      <alignment vertical="center"/>
    </xf>
    <xf numFmtId="177" fontId="21" fillId="4" borderId="2" xfId="0" applyNumberFormat="1" applyFont="1" applyFill="1" applyBorder="1" applyAlignment="1">
      <alignment horizontal="center" vertical="center"/>
    </xf>
    <xf numFmtId="0" fontId="9" fillId="7" borderId="3" xfId="0" applyNumberFormat="1" applyFont="1" applyFill="1" applyBorder="1" applyAlignment="1">
      <alignment horizontal="center" vertical="center" wrapText="1"/>
    </xf>
    <xf numFmtId="0" fontId="1" fillId="4" borderId="9" xfId="0" applyNumberFormat="1" applyFont="1" applyFill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 shrinkToFit="1"/>
    </xf>
    <xf numFmtId="0" fontId="0" fillId="0" borderId="7" xfId="0" applyNumberFormat="1" applyFill="1" applyBorder="1" applyAlignment="1">
      <alignment horizontal="center" vertical="center" shrinkToFit="1"/>
    </xf>
    <xf numFmtId="0" fontId="0" fillId="0" borderId="1" xfId="0" applyNumberFormat="1" applyBorder="1" applyAlignment="1">
      <alignment horizontal="center" vertical="center" shrinkToFit="1"/>
    </xf>
    <xf numFmtId="41" fontId="0" fillId="18" borderId="7" xfId="3" applyNumberFormat="1" applyFont="1" applyFill="1" applyBorder="1" applyAlignment="1">
      <alignment horizontal="center" vertical="center"/>
    </xf>
    <xf numFmtId="2" fontId="0" fillId="18" borderId="1" xfId="0" applyNumberForma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shrinkToFit="1"/>
    </xf>
    <xf numFmtId="177" fontId="5" fillId="4" borderId="1" xfId="0" applyNumberFormat="1" applyFont="1" applyFill="1" applyBorder="1" applyAlignment="1">
      <alignment horizontal="center" vertical="center" shrinkToFit="1"/>
    </xf>
    <xf numFmtId="2" fontId="5" fillId="4" borderId="1" xfId="0" applyNumberFormat="1" applyFont="1" applyFill="1" applyBorder="1" applyAlignment="1">
      <alignment horizontal="center" vertical="center" shrinkToFit="1"/>
    </xf>
    <xf numFmtId="182" fontId="0" fillId="0" borderId="1" xfId="3" applyNumberFormat="1" applyFont="1" applyBorder="1" applyAlignment="1">
      <alignment horizontal="right" vertical="center" shrinkToFit="1"/>
    </xf>
    <xf numFmtId="176" fontId="6" fillId="6" borderId="4" xfId="0" applyNumberFormat="1" applyFont="1" applyFill="1" applyBorder="1" applyAlignment="1">
      <alignment horizontal="center" vertical="center" shrinkToFit="1"/>
    </xf>
    <xf numFmtId="0" fontId="5" fillId="14" borderId="1" xfId="0" applyFont="1" applyFill="1" applyBorder="1" applyAlignment="1">
      <alignment horizontal="center" vertical="center" wrapText="1"/>
    </xf>
    <xf numFmtId="0" fontId="0" fillId="15" borderId="22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 shrinkToFit="1"/>
    </xf>
    <xf numFmtId="0" fontId="0" fillId="0" borderId="7" xfId="0" applyNumberFormat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0" fontId="16" fillId="0" borderId="61" xfId="0" applyFont="1" applyBorder="1" applyAlignment="1">
      <alignment horizontal="center" vertical="center" shrinkToFit="1"/>
    </xf>
    <xf numFmtId="0" fontId="16" fillId="0" borderId="61" xfId="0" applyFont="1" applyFill="1" applyBorder="1" applyAlignment="1">
      <alignment horizontal="center" vertical="center" shrinkToFit="1"/>
    </xf>
    <xf numFmtId="183" fontId="16" fillId="0" borderId="61" xfId="0" applyNumberFormat="1" applyFont="1" applyFill="1" applyBorder="1" applyAlignment="1">
      <alignment horizontal="center" vertical="center" shrinkToFit="1"/>
    </xf>
    <xf numFmtId="2" fontId="16" fillId="0" borderId="62" xfId="0" applyNumberFormat="1" applyFont="1" applyBorder="1" applyAlignment="1">
      <alignment horizontal="center" vertical="center" shrinkToFit="1"/>
    </xf>
    <xf numFmtId="0" fontId="16" fillId="0" borderId="71" xfId="0" applyFont="1" applyBorder="1" applyAlignment="1">
      <alignment horizontal="center" vertical="center" shrinkToFit="1"/>
    </xf>
    <xf numFmtId="0" fontId="16" fillId="0" borderId="42" xfId="0" applyFont="1" applyBorder="1" applyAlignment="1">
      <alignment horizontal="center" vertical="center" shrinkToFit="1"/>
    </xf>
    <xf numFmtId="180" fontId="16" fillId="0" borderId="71" xfId="0" applyNumberFormat="1" applyFont="1" applyBorder="1" applyAlignment="1">
      <alignment horizontal="center" vertical="center" shrinkToFit="1"/>
    </xf>
    <xf numFmtId="2" fontId="16" fillId="0" borderId="72" xfId="0" applyNumberFormat="1" applyFont="1" applyBorder="1" applyAlignment="1">
      <alignment horizontal="center" vertical="center" shrinkToFit="1"/>
    </xf>
    <xf numFmtId="0" fontId="16" fillId="0" borderId="68" xfId="0" applyFont="1" applyBorder="1" applyAlignment="1">
      <alignment horizontal="center" vertical="center" shrinkToFit="1"/>
    </xf>
    <xf numFmtId="180" fontId="16" fillId="0" borderId="69" xfId="0" applyNumberFormat="1" applyFont="1" applyBorder="1" applyAlignment="1">
      <alignment horizontal="center" vertical="center" shrinkToFit="1"/>
    </xf>
    <xf numFmtId="0" fontId="16" fillId="0" borderId="58" xfId="0" applyFont="1" applyBorder="1" applyAlignment="1">
      <alignment horizontal="center" vertical="center" shrinkToFit="1"/>
    </xf>
    <xf numFmtId="2" fontId="16" fillId="0" borderId="59" xfId="0" applyNumberFormat="1" applyFont="1" applyBorder="1" applyAlignment="1">
      <alignment horizontal="center" vertical="center" shrinkToFit="1"/>
    </xf>
    <xf numFmtId="0" fontId="16" fillId="0" borderId="55" xfId="0" applyFont="1" applyBorder="1" applyAlignment="1">
      <alignment horizontal="center" vertical="center" shrinkToFit="1"/>
    </xf>
    <xf numFmtId="180" fontId="16" fillId="0" borderId="55" xfId="0" applyNumberFormat="1" applyFont="1" applyBorder="1" applyAlignment="1">
      <alignment horizontal="center" vertical="center" shrinkToFit="1"/>
    </xf>
    <xf numFmtId="2" fontId="16" fillId="0" borderId="56" xfId="0" applyNumberFormat="1" applyFont="1" applyBorder="1" applyAlignment="1">
      <alignment horizontal="center" vertical="center" shrinkToFit="1"/>
    </xf>
    <xf numFmtId="0" fontId="16" fillId="0" borderId="52" xfId="0" applyFont="1" applyBorder="1" applyAlignment="1">
      <alignment horizontal="center" vertical="center" shrinkToFit="1"/>
    </xf>
    <xf numFmtId="180" fontId="16" fillId="0" borderId="52" xfId="0" applyNumberFormat="1" applyFont="1" applyBorder="1" applyAlignment="1">
      <alignment horizontal="center" vertical="center" shrinkToFit="1"/>
    </xf>
    <xf numFmtId="2" fontId="16" fillId="0" borderId="53" xfId="0" applyNumberFormat="1" applyFont="1" applyBorder="1" applyAlignment="1">
      <alignment horizontal="center" vertical="center" shrinkToFit="1"/>
    </xf>
    <xf numFmtId="0" fontId="1" fillId="0" borderId="52" xfId="0" applyFont="1" applyBorder="1" applyAlignment="1">
      <alignment horizontal="center" vertical="center" shrinkToFit="1"/>
    </xf>
    <xf numFmtId="2" fontId="1" fillId="0" borderId="53" xfId="0" applyNumberFormat="1" applyFont="1" applyBorder="1" applyAlignment="1">
      <alignment horizontal="center" vertical="center" shrinkToFit="1"/>
    </xf>
    <xf numFmtId="0" fontId="1" fillId="0" borderId="58" xfId="0" applyFont="1" applyBorder="1" applyAlignment="1">
      <alignment horizontal="center" vertical="center" shrinkToFit="1"/>
    </xf>
    <xf numFmtId="2" fontId="1" fillId="0" borderId="59" xfId="0" applyNumberFormat="1" applyFont="1" applyBorder="1" applyAlignment="1">
      <alignment horizontal="center" vertical="center" shrinkToFit="1"/>
    </xf>
    <xf numFmtId="0" fontId="1" fillId="0" borderId="55" xfId="0" applyFont="1" applyBorder="1" applyAlignment="1">
      <alignment horizontal="center" vertical="center" shrinkToFit="1"/>
    </xf>
    <xf numFmtId="2" fontId="1" fillId="0" borderId="56" xfId="0" applyNumberFormat="1" applyFont="1" applyBorder="1" applyAlignment="1">
      <alignment horizontal="center" vertical="center" shrinkToFit="1"/>
    </xf>
    <xf numFmtId="2" fontId="16" fillId="0" borderId="70" xfId="0" applyNumberFormat="1" applyFont="1" applyBorder="1" applyAlignment="1">
      <alignment horizontal="center" vertical="center" shrinkToFit="1"/>
    </xf>
    <xf numFmtId="180" fontId="16" fillId="0" borderId="42" xfId="0" applyNumberFormat="1" applyFont="1" applyBorder="1" applyAlignment="1">
      <alignment horizontal="center" vertical="center" shrinkToFit="1"/>
    </xf>
    <xf numFmtId="0" fontId="1" fillId="0" borderId="42" xfId="0" applyFont="1" applyBorder="1" applyAlignment="1">
      <alignment horizontal="center" vertical="center" shrinkToFit="1"/>
    </xf>
    <xf numFmtId="0" fontId="1" fillId="0" borderId="70" xfId="0" applyFont="1" applyBorder="1" applyAlignment="1">
      <alignment horizontal="center" vertical="center" shrinkToFit="1"/>
    </xf>
    <xf numFmtId="0" fontId="16" fillId="0" borderId="26" xfId="0" applyFont="1" applyBorder="1" applyAlignment="1">
      <alignment horizontal="center" vertical="center" shrinkToFit="1"/>
    </xf>
    <xf numFmtId="0" fontId="16" fillId="0" borderId="73" xfId="0" applyFont="1" applyBorder="1" applyAlignment="1">
      <alignment horizontal="center" vertical="center" shrinkToFit="1"/>
    </xf>
    <xf numFmtId="0" fontId="16" fillId="0" borderId="74" xfId="0" applyFont="1" applyBorder="1" applyAlignment="1">
      <alignment horizontal="center" vertical="center" shrinkToFit="1"/>
    </xf>
    <xf numFmtId="0" fontId="1" fillId="0" borderId="68" xfId="0" applyFont="1" applyBorder="1" applyAlignment="1">
      <alignment horizontal="center" vertical="center" shrinkToFit="1"/>
    </xf>
    <xf numFmtId="0" fontId="16" fillId="0" borderId="27" xfId="0" applyFont="1" applyBorder="1" applyAlignment="1">
      <alignment horizontal="center" vertical="center" shrinkToFit="1"/>
    </xf>
    <xf numFmtId="0" fontId="16" fillId="0" borderId="75" xfId="0" applyFont="1" applyBorder="1" applyAlignment="1">
      <alignment horizontal="center" vertical="center" shrinkToFit="1"/>
    </xf>
    <xf numFmtId="2" fontId="16" fillId="0" borderId="76" xfId="0" applyNumberFormat="1" applyFont="1" applyBorder="1" applyAlignment="1">
      <alignment horizontal="center" vertical="center" shrinkToFit="1"/>
    </xf>
    <xf numFmtId="0" fontId="16" fillId="0" borderId="52" xfId="0" applyFont="1" applyFill="1" applyBorder="1" applyAlignment="1">
      <alignment horizontal="center" vertical="center" shrinkToFit="1"/>
    </xf>
    <xf numFmtId="183" fontId="16" fillId="0" borderId="52" xfId="0" applyNumberFormat="1" applyFont="1" applyFill="1" applyBorder="1" applyAlignment="1">
      <alignment horizontal="center" vertical="center" shrinkToFit="1"/>
    </xf>
    <xf numFmtId="183" fontId="16" fillId="0" borderId="26" xfId="0" applyNumberFormat="1" applyFont="1" applyBorder="1" applyAlignment="1">
      <alignment horizontal="center" vertical="center" shrinkToFit="1"/>
    </xf>
    <xf numFmtId="180" fontId="16" fillId="0" borderId="58" xfId="0" applyNumberFormat="1" applyFont="1" applyBorder="1" applyAlignment="1">
      <alignment horizontal="center" vertical="center" shrinkToFit="1"/>
    </xf>
    <xf numFmtId="0" fontId="1" fillId="0" borderId="59" xfId="0" applyFont="1" applyBorder="1" applyAlignment="1">
      <alignment horizontal="center" vertical="center" shrinkToFit="1"/>
    </xf>
    <xf numFmtId="0" fontId="0" fillId="0" borderId="77" xfId="0" applyNumberFormat="1" applyBorder="1" applyAlignment="1">
      <alignment horizontal="center" vertical="center"/>
    </xf>
    <xf numFmtId="0" fontId="0" fillId="0" borderId="78" xfId="0" applyNumberFormat="1" applyBorder="1" applyAlignment="1">
      <alignment horizontal="center" vertical="center"/>
    </xf>
    <xf numFmtId="0" fontId="0" fillId="0" borderId="79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5" fillId="14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15" borderId="3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0" borderId="67" xfId="0" applyFont="1" applyBorder="1" applyAlignment="1">
      <alignment horizontal="left" vertical="center" wrapText="1"/>
    </xf>
    <xf numFmtId="0" fontId="1" fillId="0" borderId="81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5" borderId="3" xfId="0" applyFont="1" applyFill="1" applyBorder="1" applyAlignment="1">
      <alignment horizontal="left" vertical="center" wrapText="1"/>
    </xf>
    <xf numFmtId="0" fontId="1" fillId="5" borderId="31" xfId="0" applyFont="1" applyFill="1" applyBorder="1" applyAlignment="1">
      <alignment horizontal="center" vertical="center" wrapText="1"/>
    </xf>
    <xf numFmtId="2" fontId="5" fillId="4" borderId="9" xfId="0" applyNumberFormat="1" applyFont="1" applyFill="1" applyBorder="1" applyAlignment="1">
      <alignment horizontal="center" vertical="center" shrinkToFit="1"/>
    </xf>
    <xf numFmtId="184" fontId="0" fillId="0" borderId="1" xfId="0" applyNumberFormat="1" applyBorder="1" applyAlignment="1">
      <alignment horizontal="center" vertical="center" shrinkToFit="1"/>
    </xf>
    <xf numFmtId="180" fontId="16" fillId="0" borderId="85" xfId="0" applyNumberFormat="1" applyFont="1" applyBorder="1" applyAlignment="1">
      <alignment horizontal="center" vertical="center" shrinkToFit="1"/>
    </xf>
    <xf numFmtId="0" fontId="9" fillId="11" borderId="0" xfId="0" applyNumberFormat="1" applyFont="1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1" fillId="0" borderId="81" xfId="0" applyFont="1" applyBorder="1" applyAlignment="1">
      <alignment horizontal="center" vertical="center"/>
    </xf>
    <xf numFmtId="0" fontId="9" fillId="18" borderId="1" xfId="0" applyNumberFormat="1" applyFont="1" applyFill="1" applyBorder="1" applyAlignment="1">
      <alignment horizontal="center" vertical="center"/>
    </xf>
    <xf numFmtId="0" fontId="10" fillId="9" borderId="1" xfId="0" applyNumberFormat="1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0" fontId="1" fillId="0" borderId="6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14" borderId="86" xfId="0" applyFont="1" applyFill="1" applyBorder="1" applyAlignment="1">
      <alignment horizontal="center" vertical="center"/>
    </xf>
    <xf numFmtId="0" fontId="0" fillId="0" borderId="86" xfId="0" applyBorder="1" applyAlignment="1">
      <alignment horizontal="center" vertical="center"/>
    </xf>
    <xf numFmtId="0" fontId="0" fillId="15" borderId="86" xfId="0" applyFill="1" applyBorder="1" applyAlignment="1">
      <alignment horizontal="center" vertical="center"/>
    </xf>
    <xf numFmtId="0" fontId="0" fillId="5" borderId="86" xfId="0" applyFill="1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16" fillId="0" borderId="71" xfId="0" applyFont="1" applyBorder="1" applyAlignment="1">
      <alignment horizontal="center" vertical="center" shrinkToFit="1"/>
    </xf>
    <xf numFmtId="0" fontId="19" fillId="0" borderId="1" xfId="0" quotePrefix="1" applyFont="1" applyBorder="1" applyAlignment="1">
      <alignment horizontal="center" vertical="center"/>
    </xf>
    <xf numFmtId="0" fontId="1" fillId="0" borderId="15" xfId="0" quotePrefix="1" applyFont="1" applyBorder="1">
      <alignment vertical="center"/>
    </xf>
    <xf numFmtId="0" fontId="5" fillId="14" borderId="31" xfId="0" quotePrefix="1" applyFont="1" applyFill="1" applyBorder="1" applyAlignment="1">
      <alignment horizontal="center" vertical="center" wrapText="1"/>
    </xf>
    <xf numFmtId="0" fontId="5" fillId="14" borderId="64" xfId="0" quotePrefix="1" applyFont="1" applyFill="1" applyBorder="1" applyAlignment="1">
      <alignment horizontal="center" vertical="center" wrapText="1"/>
    </xf>
    <xf numFmtId="0" fontId="5" fillId="14" borderId="3" xfId="0" quotePrefix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vertical="center" wrapText="1"/>
    </xf>
    <xf numFmtId="0" fontId="5" fillId="4" borderId="0" xfId="0" applyFont="1" applyFill="1">
      <alignment vertical="center"/>
    </xf>
    <xf numFmtId="0" fontId="0" fillId="4" borderId="0" xfId="0" applyFill="1">
      <alignment vertical="center"/>
    </xf>
    <xf numFmtId="0" fontId="0" fillId="0" borderId="3" xfId="0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41" fontId="1" fillId="0" borderId="1" xfId="3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1" fillId="4" borderId="2" xfId="0" applyFont="1" applyFill="1" applyBorder="1" applyAlignment="1">
      <alignment horizontal="center" vertical="center" shrinkToFit="1"/>
    </xf>
    <xf numFmtId="41" fontId="0" fillId="0" borderId="1" xfId="3" applyFont="1" applyBorder="1" applyAlignment="1">
      <alignment horizontal="right" vertical="center" shrinkToFit="1"/>
    </xf>
    <xf numFmtId="0" fontId="8" fillId="0" borderId="2" xfId="0" applyFont="1" applyBorder="1" applyAlignment="1">
      <alignment horizontal="center" vertical="center" shrinkToFit="1"/>
    </xf>
    <xf numFmtId="2" fontId="1" fillId="0" borderId="1" xfId="0" applyNumberFormat="1" applyFont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 shrinkToFit="1"/>
    </xf>
    <xf numFmtId="0" fontId="6" fillId="6" borderId="5" xfId="0" applyFont="1" applyFill="1" applyBorder="1" applyAlignment="1">
      <alignment horizontal="center" vertical="center" shrinkToFit="1"/>
    </xf>
    <xf numFmtId="41" fontId="0" fillId="0" borderId="1" xfId="3" applyFont="1" applyBorder="1" applyAlignment="1">
      <alignment horizontal="center" vertical="center" shrinkToFit="1"/>
    </xf>
    <xf numFmtId="0" fontId="1" fillId="4" borderId="10" xfId="0" applyFont="1" applyFill="1" applyBorder="1" applyAlignment="1">
      <alignment horizontal="center" vertical="center" shrinkToFit="1"/>
    </xf>
    <xf numFmtId="0" fontId="0" fillId="4" borderId="45" xfId="0" applyFill="1" applyBorder="1" applyAlignment="1">
      <alignment horizontal="center" vertical="center"/>
    </xf>
    <xf numFmtId="0" fontId="0" fillId="4" borderId="47" xfId="0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 shrinkToFit="1"/>
    </xf>
    <xf numFmtId="0" fontId="0" fillId="0" borderId="1" xfId="3" applyNumberFormat="1" applyFont="1" applyBorder="1" applyAlignment="1">
      <alignment horizontal="right" vertical="center" shrinkToFit="1"/>
    </xf>
    <xf numFmtId="0" fontId="24" fillId="0" borderId="0" xfId="0" applyFont="1">
      <alignment vertical="center"/>
    </xf>
    <xf numFmtId="185" fontId="16" fillId="0" borderId="69" xfId="0" applyNumberFormat="1" applyFont="1" applyBorder="1" applyAlignment="1">
      <alignment horizontal="center" vertical="center" shrinkToFit="1"/>
    </xf>
    <xf numFmtId="0" fontId="5" fillId="16" borderId="33" xfId="0" applyFont="1" applyFill="1" applyBorder="1" applyAlignment="1">
      <alignment horizontal="center" vertical="center" wrapText="1"/>
    </xf>
    <xf numFmtId="0" fontId="5" fillId="16" borderId="34" xfId="0" applyFont="1" applyFill="1" applyBorder="1" applyAlignment="1">
      <alignment horizontal="center" vertical="center"/>
    </xf>
    <xf numFmtId="0" fontId="5" fillId="16" borderId="36" xfId="0" applyFont="1" applyFill="1" applyBorder="1" applyAlignment="1">
      <alignment horizontal="center" vertical="center" wrapText="1"/>
    </xf>
    <xf numFmtId="0" fontId="1" fillId="0" borderId="67" xfId="0" applyFont="1" applyBorder="1" applyAlignment="1">
      <alignment horizontal="center" vertical="center"/>
    </xf>
    <xf numFmtId="183" fontId="1" fillId="0" borderId="4" xfId="0" applyNumberFormat="1" applyFont="1" applyBorder="1" applyAlignment="1">
      <alignment horizontal="center" vertical="center"/>
    </xf>
    <xf numFmtId="0" fontId="9" fillId="19" borderId="1" xfId="0" applyNumberFormat="1" applyFont="1" applyFill="1" applyBorder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10" fillId="9" borderId="33" xfId="0" applyNumberFormat="1" applyFont="1" applyFill="1" applyBorder="1" applyAlignment="1">
      <alignment horizontal="center" vertical="center"/>
    </xf>
    <xf numFmtId="0" fontId="10" fillId="9" borderId="3" xfId="0" applyNumberFormat="1" applyFont="1" applyFill="1" applyBorder="1" applyAlignment="1">
      <alignment horizontal="center" vertical="center"/>
    </xf>
    <xf numFmtId="0" fontId="10" fillId="9" borderId="34" xfId="0" applyNumberFormat="1" applyFont="1" applyFill="1" applyBorder="1" applyAlignment="1">
      <alignment horizontal="center" vertical="center"/>
    </xf>
    <xf numFmtId="0" fontId="10" fillId="9" borderId="1" xfId="0" applyNumberFormat="1" applyFont="1" applyFill="1" applyBorder="1" applyAlignment="1">
      <alignment horizontal="center" vertical="center"/>
    </xf>
    <xf numFmtId="0" fontId="10" fillId="9" borderId="35" xfId="0" applyNumberFormat="1" applyFont="1" applyFill="1" applyBorder="1" applyAlignment="1">
      <alignment horizontal="center" vertical="center" wrapText="1"/>
    </xf>
    <xf numFmtId="0" fontId="10" fillId="9" borderId="7" xfId="0" applyNumberFormat="1" applyFont="1" applyFill="1" applyBorder="1" applyAlignment="1">
      <alignment horizontal="center" vertical="center" wrapText="1"/>
    </xf>
    <xf numFmtId="0" fontId="10" fillId="9" borderId="29" xfId="0" applyNumberFormat="1" applyFont="1" applyFill="1" applyBorder="1" applyAlignment="1" applyProtection="1">
      <alignment horizontal="center" vertical="center" wrapText="1"/>
    </xf>
    <xf numFmtId="0" fontId="10" fillId="9" borderId="14" xfId="0" applyNumberFormat="1" applyFont="1" applyFill="1" applyBorder="1" applyAlignment="1" applyProtection="1">
      <alignment horizontal="center" vertical="center" wrapText="1"/>
    </xf>
    <xf numFmtId="0" fontId="10" fillId="9" borderId="28" xfId="0" applyNumberFormat="1" applyFont="1" applyFill="1" applyBorder="1" applyAlignment="1" applyProtection="1">
      <alignment horizontal="center" vertical="center" wrapText="1"/>
    </xf>
    <xf numFmtId="0" fontId="9" fillId="11" borderId="16" xfId="0" applyNumberFormat="1" applyFont="1" applyFill="1" applyBorder="1" applyAlignment="1">
      <alignment horizontal="left" vertical="center"/>
    </xf>
    <xf numFmtId="0" fontId="9" fillId="11" borderId="0" xfId="0" applyNumberFormat="1" applyFont="1" applyFill="1" applyBorder="1" applyAlignment="1">
      <alignment horizontal="left" vertical="center"/>
    </xf>
    <xf numFmtId="0" fontId="9" fillId="11" borderId="17" xfId="0" applyNumberFormat="1" applyFont="1" applyFill="1" applyBorder="1" applyAlignment="1">
      <alignment horizontal="left" vertical="center"/>
    </xf>
    <xf numFmtId="0" fontId="9" fillId="11" borderId="18" xfId="0" applyNumberFormat="1" applyFont="1" applyFill="1" applyBorder="1" applyAlignment="1">
      <alignment horizontal="left" vertical="center"/>
    </xf>
    <xf numFmtId="0" fontId="9" fillId="11" borderId="12" xfId="0" applyNumberFormat="1" applyFont="1" applyFill="1" applyBorder="1" applyAlignment="1">
      <alignment horizontal="left" vertical="center"/>
    </xf>
    <xf numFmtId="0" fontId="9" fillId="11" borderId="19" xfId="0" applyNumberFormat="1" applyFont="1" applyFill="1" applyBorder="1" applyAlignment="1">
      <alignment horizontal="left" vertical="center"/>
    </xf>
    <xf numFmtId="0" fontId="10" fillId="9" borderId="36" xfId="0" applyNumberFormat="1" applyFont="1" applyFill="1" applyBorder="1" applyAlignment="1">
      <alignment horizontal="center" vertical="center"/>
    </xf>
    <xf numFmtId="0" fontId="10" fillId="9" borderId="2" xfId="0" applyNumberFormat="1" applyFont="1" applyFill="1" applyBorder="1" applyAlignment="1">
      <alignment horizontal="center" vertical="center"/>
    </xf>
    <xf numFmtId="0" fontId="9" fillId="11" borderId="13" xfId="0" applyNumberFormat="1" applyFont="1" applyFill="1" applyBorder="1" applyAlignment="1">
      <alignment horizontal="left" vertical="center"/>
    </xf>
    <xf numFmtId="0" fontId="9" fillId="11" borderId="14" xfId="0" applyNumberFormat="1" applyFont="1" applyFill="1" applyBorder="1" applyAlignment="1">
      <alignment horizontal="left" vertical="center"/>
    </xf>
    <xf numFmtId="0" fontId="9" fillId="11" borderId="15" xfId="0" applyNumberFormat="1" applyFont="1" applyFill="1" applyBorder="1" applyAlignment="1">
      <alignment horizontal="left" vertical="center"/>
    </xf>
    <xf numFmtId="0" fontId="12" fillId="11" borderId="16" xfId="0" applyNumberFormat="1" applyFont="1" applyFill="1" applyBorder="1" applyAlignment="1">
      <alignment horizontal="left" vertical="center"/>
    </xf>
    <xf numFmtId="0" fontId="12" fillId="11" borderId="0" xfId="0" applyNumberFormat="1" applyFont="1" applyFill="1" applyBorder="1" applyAlignment="1">
      <alignment horizontal="left" vertical="center"/>
    </xf>
    <xf numFmtId="0" fontId="12" fillId="11" borderId="17" xfId="0" applyNumberFormat="1" applyFont="1" applyFill="1" applyBorder="1" applyAlignment="1">
      <alignment horizontal="left" vertical="center"/>
    </xf>
    <xf numFmtId="0" fontId="13" fillId="11" borderId="16" xfId="0" applyNumberFormat="1" applyFont="1" applyFill="1" applyBorder="1" applyAlignment="1">
      <alignment horizontal="left" vertical="center"/>
    </xf>
    <xf numFmtId="0" fontId="13" fillId="11" borderId="0" xfId="0" applyNumberFormat="1" applyFont="1" applyFill="1" applyBorder="1" applyAlignment="1">
      <alignment horizontal="left" vertical="center"/>
    </xf>
    <xf numFmtId="0" fontId="13" fillId="11" borderId="17" xfId="0" applyNumberFormat="1" applyFont="1" applyFill="1" applyBorder="1" applyAlignment="1">
      <alignment horizontal="left" vertical="center"/>
    </xf>
    <xf numFmtId="0" fontId="10" fillId="9" borderId="38" xfId="0" applyNumberFormat="1" applyFont="1" applyFill="1" applyBorder="1" applyAlignment="1">
      <alignment horizontal="center" vertical="center"/>
    </xf>
    <xf numFmtId="0" fontId="10" fillId="9" borderId="32" xfId="0" applyNumberFormat="1" applyFont="1" applyFill="1" applyBorder="1" applyAlignment="1">
      <alignment horizontal="center" vertical="center"/>
    </xf>
    <xf numFmtId="0" fontId="10" fillId="9" borderId="35" xfId="0" applyNumberFormat="1" applyFont="1" applyFill="1" applyBorder="1" applyAlignment="1">
      <alignment horizontal="center" vertical="center"/>
    </xf>
    <xf numFmtId="0" fontId="10" fillId="9" borderId="7" xfId="0" applyNumberFormat="1" applyFont="1" applyFill="1" applyBorder="1" applyAlignment="1">
      <alignment horizontal="center" vertical="center"/>
    </xf>
    <xf numFmtId="0" fontId="10" fillId="9" borderId="35" xfId="0" applyNumberFormat="1" applyFont="1" applyFill="1" applyBorder="1" applyAlignment="1" applyProtection="1">
      <alignment horizontal="center" vertical="center" wrapText="1"/>
    </xf>
    <xf numFmtId="0" fontId="10" fillId="9" borderId="7" xfId="0" applyNumberFormat="1" applyFont="1" applyFill="1" applyBorder="1" applyAlignment="1" applyProtection="1">
      <alignment horizontal="center" vertical="center" wrapText="1"/>
    </xf>
    <xf numFmtId="0" fontId="14" fillId="12" borderId="0" xfId="0" applyNumberFormat="1" applyFont="1" applyFill="1" applyAlignment="1">
      <alignment horizontal="center" vertical="center"/>
    </xf>
    <xf numFmtId="0" fontId="0" fillId="12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13" borderId="0" xfId="0" applyNumberFormat="1" applyFont="1" applyFill="1" applyAlignment="1">
      <alignment vertical="center" wrapText="1"/>
    </xf>
    <xf numFmtId="0" fontId="0" fillId="13" borderId="0" xfId="0" applyNumberFormat="1" applyFill="1" applyAlignment="1">
      <alignment vertical="center"/>
    </xf>
    <xf numFmtId="0" fontId="0" fillId="0" borderId="0" xfId="0" applyNumberFormat="1" applyAlignment="1">
      <alignment vertical="center"/>
    </xf>
    <xf numFmtId="0" fontId="15" fillId="0" borderId="0" xfId="0" applyNumberFormat="1" applyFont="1" applyFill="1" applyAlignment="1">
      <alignment vertical="center" wrapText="1"/>
    </xf>
    <xf numFmtId="0" fontId="15" fillId="0" borderId="0" xfId="0" applyNumberFormat="1" applyFont="1" applyAlignment="1">
      <alignment vertical="center"/>
    </xf>
    <xf numFmtId="0" fontId="0" fillId="4" borderId="33" xfId="0" applyNumberFormat="1" applyFill="1" applyBorder="1" applyAlignment="1">
      <alignment horizontal="center" vertical="center"/>
    </xf>
    <xf numFmtId="0" fontId="0" fillId="4" borderId="44" xfId="0" applyNumberFormat="1" applyFill="1" applyBorder="1" applyAlignment="1">
      <alignment horizontal="center" vertical="center"/>
    </xf>
    <xf numFmtId="0" fontId="0" fillId="4" borderId="34" xfId="0" applyNumberFormat="1" applyFill="1" applyBorder="1" applyAlignment="1">
      <alignment horizontal="center" vertical="center"/>
    </xf>
    <xf numFmtId="0" fontId="1" fillId="4" borderId="34" xfId="0" applyNumberFormat="1" applyFont="1" applyFill="1" applyBorder="1" applyAlignment="1">
      <alignment horizontal="center" vertical="center"/>
    </xf>
    <xf numFmtId="0" fontId="0" fillId="4" borderId="36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left" vertical="center" wrapText="1"/>
    </xf>
    <xf numFmtId="0" fontId="1" fillId="0" borderId="43" xfId="0" applyNumberFormat="1" applyFont="1" applyBorder="1" applyAlignment="1">
      <alignment horizontal="center" vertical="center" wrapText="1"/>
    </xf>
    <xf numFmtId="0" fontId="0" fillId="0" borderId="43" xfId="0" applyNumberFormat="1" applyBorder="1" applyAlignment="1">
      <alignment horizontal="center" vertical="center" wrapText="1"/>
    </xf>
    <xf numFmtId="0" fontId="0" fillId="0" borderId="43" xfId="0" applyNumberFormat="1" applyBorder="1" applyAlignment="1">
      <alignment horizontal="center" vertical="center"/>
    </xf>
    <xf numFmtId="0" fontId="5" fillId="4" borderId="21" xfId="0" applyNumberFormat="1" applyFont="1" applyFill="1" applyBorder="1" applyAlignment="1">
      <alignment horizontal="center" vertical="center"/>
    </xf>
    <xf numFmtId="0" fontId="5" fillId="4" borderId="22" xfId="0" applyNumberFormat="1" applyFont="1" applyFill="1" applyBorder="1" applyAlignment="1">
      <alignment horizontal="center" vertical="center"/>
    </xf>
    <xf numFmtId="0" fontId="5" fillId="4" borderId="37" xfId="0" applyNumberFormat="1" applyFont="1" applyFill="1" applyBorder="1" applyAlignment="1">
      <alignment horizontal="center" vertical="center"/>
    </xf>
    <xf numFmtId="0" fontId="5" fillId="4" borderId="3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0" fontId="6" fillId="6" borderId="67" xfId="0" applyNumberFormat="1" applyFont="1" applyFill="1" applyBorder="1" applyAlignment="1">
      <alignment horizontal="center" vertical="center"/>
    </xf>
    <xf numFmtId="0" fontId="6" fillId="6" borderId="4" xfId="0" applyNumberFormat="1" applyFont="1" applyFill="1" applyBorder="1" applyAlignment="1">
      <alignment horizontal="center" vertical="center"/>
    </xf>
    <xf numFmtId="177" fontId="6" fillId="6" borderId="4" xfId="0" applyNumberFormat="1" applyFont="1" applyFill="1" applyBorder="1" applyAlignment="1">
      <alignment horizontal="center" vertical="center"/>
    </xf>
    <xf numFmtId="0" fontId="6" fillId="6" borderId="5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45" xfId="0" applyNumberFormat="1" applyBorder="1" applyAlignment="1">
      <alignment horizontal="center" vertical="center" shrinkToFit="1"/>
    </xf>
    <xf numFmtId="0" fontId="0" fillId="0" borderId="43" xfId="0" applyNumberFormat="1" applyBorder="1" applyAlignment="1">
      <alignment horizontal="center" vertical="center" shrinkToFit="1"/>
    </xf>
    <xf numFmtId="0" fontId="0" fillId="0" borderId="7" xfId="0" applyNumberFormat="1" applyBorder="1" applyAlignment="1">
      <alignment horizontal="center" vertical="center" shrinkToFit="1"/>
    </xf>
    <xf numFmtId="0" fontId="0" fillId="0" borderId="45" xfId="0" applyNumberFormat="1" applyFont="1" applyBorder="1" applyAlignment="1">
      <alignment horizontal="center" vertical="center"/>
    </xf>
    <xf numFmtId="0" fontId="0" fillId="0" borderId="43" xfId="0" applyNumberFormat="1" applyFon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1" fillId="0" borderId="45" xfId="0" applyNumberFormat="1" applyFont="1" applyBorder="1" applyAlignment="1">
      <alignment horizontal="center" vertical="center"/>
    </xf>
    <xf numFmtId="0" fontId="1" fillId="0" borderId="43" xfId="0" applyNumberFormat="1" applyFont="1" applyBorder="1" applyAlignment="1">
      <alignment horizontal="center" vertical="center"/>
    </xf>
    <xf numFmtId="0" fontId="6" fillId="6" borderId="24" xfId="0" applyNumberFormat="1" applyFont="1" applyFill="1" applyBorder="1" applyAlignment="1">
      <alignment horizontal="center" vertical="center"/>
    </xf>
    <xf numFmtId="0" fontId="6" fillId="6" borderId="23" xfId="0" applyNumberFormat="1" applyFont="1" applyFill="1" applyBorder="1" applyAlignment="1">
      <alignment horizontal="center" vertical="center"/>
    </xf>
    <xf numFmtId="0" fontId="6" fillId="6" borderId="25" xfId="0" applyNumberFormat="1" applyFont="1" applyFill="1" applyBorder="1" applyAlignment="1">
      <alignment horizontal="center" vertical="center"/>
    </xf>
    <xf numFmtId="0" fontId="0" fillId="0" borderId="45" xfId="0" applyNumberFormat="1" applyFont="1" applyBorder="1" applyAlignment="1">
      <alignment horizontal="center" vertical="center" wrapText="1"/>
    </xf>
    <xf numFmtId="0" fontId="0" fillId="0" borderId="7" xfId="0" applyNumberFormat="1" applyFont="1" applyBorder="1" applyAlignment="1">
      <alignment horizontal="center" vertical="center"/>
    </xf>
    <xf numFmtId="0" fontId="6" fillId="6" borderId="24" xfId="0" applyFont="1" applyFill="1" applyBorder="1" applyAlignment="1">
      <alignment horizontal="center" vertical="center" shrinkToFit="1"/>
    </xf>
    <xf numFmtId="0" fontId="6" fillId="6" borderId="23" xfId="0" applyFont="1" applyFill="1" applyBorder="1" applyAlignment="1">
      <alignment horizontal="center" vertical="center" shrinkToFit="1"/>
    </xf>
    <xf numFmtId="0" fontId="6" fillId="6" borderId="25" xfId="0" applyFont="1" applyFill="1" applyBorder="1" applyAlignment="1">
      <alignment horizontal="center" vertical="center" shrinkToFit="1"/>
    </xf>
    <xf numFmtId="0" fontId="5" fillId="4" borderId="82" xfId="0" applyFont="1" applyFill="1" applyBorder="1" applyAlignment="1">
      <alignment horizontal="center" vertical="center" shrinkToFit="1"/>
    </xf>
    <xf numFmtId="0" fontId="5" fillId="4" borderId="83" xfId="0" applyFont="1" applyFill="1" applyBorder="1" applyAlignment="1">
      <alignment horizontal="center" vertical="center" shrinkToFit="1"/>
    </xf>
    <xf numFmtId="0" fontId="5" fillId="4" borderId="84" xfId="0" applyFont="1" applyFill="1" applyBorder="1" applyAlignment="1">
      <alignment horizontal="center" vertical="center" shrinkToFit="1"/>
    </xf>
    <xf numFmtId="0" fontId="5" fillId="4" borderId="21" xfId="0" applyFont="1" applyFill="1" applyBorder="1" applyAlignment="1">
      <alignment horizontal="center" vertical="center" shrinkToFit="1"/>
    </xf>
    <xf numFmtId="0" fontId="5" fillId="4" borderId="22" xfId="0" applyFont="1" applyFill="1" applyBorder="1" applyAlignment="1">
      <alignment horizontal="center" vertical="center" shrinkToFit="1"/>
    </xf>
    <xf numFmtId="0" fontId="5" fillId="4" borderId="37" xfId="0" applyFont="1" applyFill="1" applyBorder="1" applyAlignment="1">
      <alignment horizontal="center" vertical="center" shrinkToFit="1"/>
    </xf>
    <xf numFmtId="0" fontId="1" fillId="0" borderId="43" xfId="0" applyFont="1" applyBorder="1" applyAlignment="1">
      <alignment horizontal="center" vertical="center" wrapText="1" shrinkToFit="1"/>
    </xf>
    <xf numFmtId="0" fontId="0" fillId="0" borderId="43" xfId="0" applyBorder="1" applyAlignment="1">
      <alignment horizontal="center" vertical="center" shrinkToFit="1"/>
    </xf>
    <xf numFmtId="0" fontId="1" fillId="0" borderId="45" xfId="0" applyFont="1" applyBorder="1" applyAlignment="1">
      <alignment horizontal="center" vertical="center" wrapText="1" shrinkToFit="1"/>
    </xf>
    <xf numFmtId="0" fontId="1" fillId="0" borderId="43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14" fillId="12" borderId="0" xfId="0" applyFont="1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3" borderId="0" xfId="0" applyFill="1" applyAlignment="1">
      <alignment vertical="center" wrapText="1"/>
    </xf>
    <xf numFmtId="0" fontId="0" fillId="13" borderId="0" xfId="0" applyFill="1">
      <alignment vertical="center"/>
    </xf>
    <xf numFmtId="0" fontId="0" fillId="0" borderId="0" xfId="0">
      <alignment vertical="center"/>
    </xf>
    <xf numFmtId="0" fontId="15" fillId="0" borderId="0" xfId="0" applyFont="1" applyAlignment="1">
      <alignment vertical="center" wrapText="1"/>
    </xf>
    <xf numFmtId="0" fontId="15" fillId="0" borderId="0" xfId="0" applyFont="1">
      <alignment vertical="center"/>
    </xf>
    <xf numFmtId="0" fontId="0" fillId="4" borderId="33" xfId="0" applyFill="1" applyBorder="1" applyAlignment="1">
      <alignment horizontal="center" vertical="center"/>
    </xf>
    <xf numFmtId="0" fontId="0" fillId="4" borderId="46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0" fontId="1" fillId="0" borderId="51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17" borderId="52" xfId="0" applyFont="1" applyFill="1" applyBorder="1" applyAlignment="1">
      <alignment horizontal="center" vertical="center"/>
    </xf>
    <xf numFmtId="0" fontId="5" fillId="17" borderId="53" xfId="0" applyFont="1" applyFill="1" applyBorder="1" applyAlignment="1">
      <alignment horizontal="center" vertical="center"/>
    </xf>
    <xf numFmtId="0" fontId="5" fillId="15" borderId="51" xfId="0" applyFont="1" applyFill="1" applyBorder="1" applyAlignment="1">
      <alignment horizontal="center" vertical="center"/>
    </xf>
    <xf numFmtId="0" fontId="5" fillId="15" borderId="54" xfId="0" applyFont="1" applyFill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60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 shrinkToFit="1"/>
    </xf>
    <xf numFmtId="0" fontId="16" fillId="0" borderId="71" xfId="0" applyFont="1" applyBorder="1" applyAlignment="1">
      <alignment horizontal="center" vertical="center" shrinkToFit="1"/>
    </xf>
    <xf numFmtId="0" fontId="10" fillId="0" borderId="30" xfId="0" applyFont="1" applyBorder="1" applyAlignment="1">
      <alignment horizontal="center" vertical="center"/>
    </xf>
    <xf numFmtId="0" fontId="10" fillId="0" borderId="8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2" fillId="0" borderId="13" xfId="0" applyNumberFormat="1" applyFont="1" applyBorder="1" applyAlignment="1">
      <alignment horizontal="center" vertical="center"/>
    </xf>
    <xf numFmtId="0" fontId="22" fillId="0" borderId="14" xfId="0" applyNumberFormat="1" applyFont="1" applyBorder="1" applyAlignment="1">
      <alignment horizontal="center" vertical="center"/>
    </xf>
    <xf numFmtId="0" fontId="22" fillId="0" borderId="15" xfId="0" applyNumberFormat="1" applyFont="1" applyBorder="1" applyAlignment="1">
      <alignment horizontal="center" vertical="center"/>
    </xf>
    <xf numFmtId="0" fontId="22" fillId="0" borderId="18" xfId="0" applyNumberFormat="1" applyFont="1" applyBorder="1" applyAlignment="1">
      <alignment horizontal="center" vertical="center"/>
    </xf>
    <xf numFmtId="0" fontId="22" fillId="0" borderId="12" xfId="0" applyNumberFormat="1" applyFont="1" applyBorder="1" applyAlignment="1">
      <alignment horizontal="center" vertical="center"/>
    </xf>
    <xf numFmtId="0" fontId="22" fillId="0" borderId="19" xfId="0" applyNumberFormat="1" applyFont="1" applyBorder="1" applyAlignment="1">
      <alignment horizontal="center"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externalLink" Target="externalLinks/externalLink9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2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externalLink" Target="externalLinks/externalLink1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1.xml"/><Relationship Id="rId19" Type="http://schemas.openxmlformats.org/officeDocument/2006/relationships/externalLink" Target="externalLinks/externalLink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847725</xdr:colOff>
      <xdr:row>3</xdr:row>
      <xdr:rowOff>19050</xdr:rowOff>
    </xdr:from>
    <xdr:to>
      <xdr:col>6</xdr:col>
      <xdr:colOff>189690</xdr:colOff>
      <xdr:row>19</xdr:row>
      <xdr:rowOff>19050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5850" y="666750"/>
          <a:ext cx="6476190" cy="3352800"/>
        </a:xfrm>
        <a:prstGeom prst="rect">
          <a:avLst/>
        </a:prstGeom>
      </xdr:spPr>
    </xdr:pic>
    <xdr:clientData/>
  </xdr:twoCellAnchor>
  <xdr:twoCellAnchor editAs="oneCell">
    <xdr:from>
      <xdr:col>1</xdr:col>
      <xdr:colOff>800100</xdr:colOff>
      <xdr:row>19</xdr:row>
      <xdr:rowOff>9526</xdr:rowOff>
    </xdr:from>
    <xdr:to>
      <xdr:col>6</xdr:col>
      <xdr:colOff>123018</xdr:colOff>
      <xdr:row>40</xdr:row>
      <xdr:rowOff>85726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38225" y="4010026"/>
          <a:ext cx="6457143" cy="4476750"/>
        </a:xfrm>
        <a:prstGeom prst="rect">
          <a:avLst/>
        </a:prstGeom>
      </xdr:spPr>
    </xdr:pic>
    <xdr:clientData/>
  </xdr:twoCellAnchor>
  <xdr:twoCellAnchor editAs="oneCell">
    <xdr:from>
      <xdr:col>1</xdr:col>
      <xdr:colOff>828675</xdr:colOff>
      <xdr:row>40</xdr:row>
      <xdr:rowOff>0</xdr:rowOff>
    </xdr:from>
    <xdr:to>
      <xdr:col>6</xdr:col>
      <xdr:colOff>123021</xdr:colOff>
      <xdr:row>51</xdr:row>
      <xdr:rowOff>161925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6800" y="8401050"/>
          <a:ext cx="6428571" cy="2466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204;&#51201;&#49436;&#51228;&#52636;\&#54620;&#44397;&#54868;&#51064;&#52992;&#48120;&#52860;\My%20Documents\BID-99\BID-97\BID\QT003-SSY-&#52384;&#44264;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116;&#50672;\aproject\skec\TDI\BM\TDIBM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712;&#49453;\kkpc-SBR-2006\PROJECT%20(&#51652;&#54665;)\SBR\DATA%20SHEET\06.10.12\&#49352;%20&#54260;&#45908;\Column-Dat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w72121\temp\CHINA\PROJECT\CONTROL\CST_STA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345;&#51652;\&#50641;&#49472;&#47928;&#49436;\juns1107\&#45236;&#50669;&#49436;\&#51648;&#44396;&#48324;%20&#49444;&#44228;&#45236;&#50669;\&#47785;&#54252;&#49884;&#52397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345;&#51652;\&#50641;&#49472;&#47928;&#49436;\20&#44060;&#48156;&#49444;&#44228;&#48512;(1)\&#54788;&#51109;&#48324;&#49444;&#44228;\&#44592;&#53440;&#51648;&#44396;8&#50900;\&#54644;&#52285;&#51088;&#46041;&#48708;200324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337;&#47456;\&#47196;&#52972;%20&#46356;&#49828;&#53356;%20(d)\LOTUS\9605P\BB_C-BD\OUT\Y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Z://Documents%20and%20Settings/&#50976;&#54620;/Local%20Settings/Temporary%20Internet%20Files/Content.IE5/GPY38HE3/mySingle/Temp/&#50629;&#52404;&#44204;&#51201;/&#46041;&#51068;&#49328;&#50629;/98-034-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51008;\&#45236;&#50669;&#51089;&#50629;\&#45236;&#50669;&#51089;&#50629;\&#55121;&#49437;-&#50725;&#49457;\&#48512;&#45824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WINDOWS\&#48148;&#53461;%20&#54868;&#47732;\BQ\&#51088;&#52824;&#45800;&#52404;\&#49324;&#48513;&#50745;&#44396;\Program%20Files\Microsoft%20Office\Office\XLDATA\&#50724;&#48393;&#47197;\&#53456;&#51652;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8120;&#51652;\&#51076;&#48120;&#51652;\&#51076;&#48120;&#51652;\&#51060;&#49688;&#47749;\99&#44305;&#44288;&#47196;\&#51068;&#50948;&#45824;&#44032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2578\my%20documents\2Q\960d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BM"/>
      <sheetName val="DRUM"/>
      <sheetName val="표지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-301E~305E"/>
      <sheetName val="C-401E"/>
      <sheetName val="C-401E-P"/>
      <sheetName val="C-402E"/>
      <sheetName val="C-402E-P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"/>
      <sheetName val="PROFIT"/>
      <sheetName val="P-L"/>
      <sheetName val="BUDg"/>
      <sheetName val="예산"/>
      <sheetName val="FAS"/>
      <sheetName val="FCST"/>
      <sheetName val="M_H"/>
      <sheetName val="F_MONY"/>
      <sheetName val="환보고"/>
      <sheetName val="환자료"/>
      <sheetName val="노무비(MM)"/>
      <sheetName val="노무비(비용)"/>
      <sheetName val="공사비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문일위00.9 "/>
      <sheetName val="자재단가"/>
      <sheetName val="표지"/>
      <sheetName val="총괄"/>
      <sheetName val="목포세부내역(ROLLER) (2)"/>
      <sheetName val="목포중량"/>
      <sheetName val="목포세부내역 (잡철물)"/>
      <sheetName val="Sheet1"/>
      <sheetName val="98수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0년1월"/>
      <sheetName val="자동비보수"/>
      <sheetName val="98수문일위"/>
    </sheetNames>
    <sheetDataSet>
      <sheetData sheetId="0"/>
      <sheetData sheetId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공사원가계산서)"/>
      <sheetName val="내역집계표"/>
      <sheetName val="단가산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YES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plan&amp;section of foundation"/>
      <sheetName val="6동"/>
      <sheetName val="내역서"/>
      <sheetName val="K"/>
      <sheetName val="JUCK"/>
      <sheetName val="Y-WORK"/>
      <sheetName val="STORAGE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설계예산서"/>
      <sheetName val="수량집계"/>
      <sheetName val="총괄"/>
      <sheetName val="토목"/>
      <sheetName val="DATA"/>
      <sheetName val="가로등내역서"/>
      <sheetName val="목차"/>
      <sheetName val="BQ"/>
      <sheetName val="정부노임단가"/>
      <sheetName val="전선 및 전선관"/>
      <sheetName val="조명율표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V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일반공사"/>
      <sheetName val="일위대가"/>
      <sheetName val="을"/>
      <sheetName val="견적조건"/>
      <sheetName val="견적조건(을지)"/>
      <sheetName val="대구실행"/>
      <sheetName val="Baby일위대가"/>
      <sheetName val="0.집계"/>
      <sheetName val="구역화물"/>
      <sheetName val="단가일람"/>
      <sheetName val="수량산출서"/>
      <sheetName val="2000.11월설계내역"/>
      <sheetName val="#REF"/>
      <sheetName val="단가"/>
      <sheetName val="총괄표"/>
      <sheetName val="말뚝지지력산정"/>
      <sheetName val="터파기및재료"/>
      <sheetName val="집계표"/>
      <sheetName val="unit 4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부대공Ⅱ"/>
      <sheetName val="설계내역서"/>
      <sheetName val="부하계산서"/>
      <sheetName val="MOTOR"/>
      <sheetName val="할증 "/>
      <sheetName val="9811"/>
      <sheetName val="투찰내역"/>
      <sheetName val="COVER-P"/>
      <sheetName val="실행철강하도"/>
      <sheetName val="소야공정계획표"/>
      <sheetName val="내역서2안"/>
      <sheetName val="입찰안"/>
      <sheetName val="준검 내역서"/>
      <sheetName val="봉양~조차장간고하개명(신설)"/>
      <sheetName val="내역"/>
      <sheetName val="6호기"/>
      <sheetName val="하조서"/>
      <sheetName val="보증수수료산출"/>
      <sheetName val="수량산출"/>
      <sheetName val="bid"/>
      <sheetName val="기본단가"/>
      <sheetName val="상수도토공집계표"/>
      <sheetName val="일위대가(목록)"/>
      <sheetName val="재료비"/>
      <sheetName val="주상도"/>
      <sheetName val="기계경비"/>
      <sheetName val="2000년1차"/>
      <sheetName val="1.수인터널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ASP포장"/>
      <sheetName val="단면가정"/>
      <sheetName val="FILE1"/>
      <sheetName val="N賃率-職"/>
      <sheetName val="표지 (2)"/>
      <sheetName val="간선계산"/>
      <sheetName val="3BL공동구 수량"/>
      <sheetName val="전기일위대가"/>
      <sheetName val="WORK"/>
      <sheetName val="기계내역"/>
      <sheetName val="단면(RW1)"/>
      <sheetName val="시설물일위"/>
      <sheetName val="소비자가"/>
      <sheetName val="ilch"/>
      <sheetName val="대비"/>
      <sheetName val="대치판정"/>
      <sheetName val="CABLE SIZE-3"/>
      <sheetName val="EQUIP-H"/>
      <sheetName val="경비_원본"/>
      <sheetName val="제수변수량"/>
      <sheetName val="공기변수량"/>
      <sheetName val="일위대가표"/>
      <sheetName val="INPUT"/>
      <sheetName val="부대내역"/>
      <sheetName val="단가 및 재료비"/>
      <sheetName val="내역서(전기)"/>
      <sheetName val="에너지동"/>
      <sheetName val="연습"/>
      <sheetName val="점수계산1-2"/>
      <sheetName val="내역(설계)"/>
      <sheetName val="부대공사비"/>
      <sheetName val="현장관리비집계표"/>
      <sheetName val="Macro1"/>
      <sheetName val="단가조사"/>
      <sheetName val="영업소실적"/>
      <sheetName val="예산변경사항"/>
      <sheetName val="교각1"/>
      <sheetName val="입찰결과(DATA)"/>
      <sheetName val="데이타"/>
      <sheetName val="Total"/>
      <sheetName val="단가산출서(기계)"/>
      <sheetName val="원가계산"/>
      <sheetName val="자재대"/>
      <sheetName val="점검총괄"/>
      <sheetName val="5.정산서"/>
      <sheetName val="코드표"/>
      <sheetName val="Sheet1 (2)"/>
      <sheetName val="소요자재"/>
      <sheetName val="노무산출서"/>
      <sheetName val="ETC"/>
      <sheetName val="기계경비시간당손료목록"/>
      <sheetName val="동력부하(도산)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자재목록"/>
      <sheetName val="연결관산출조서"/>
      <sheetName val="견적대비"/>
      <sheetName val="일위대가표(유단가)"/>
      <sheetName val="CTEMCOST"/>
      <sheetName val="부속동"/>
      <sheetName val="물가자료"/>
      <sheetName val="품의서"/>
      <sheetName val="물가시세"/>
      <sheetName val="SG"/>
      <sheetName val="전신환매도율"/>
      <sheetName val="EACT10"/>
      <sheetName val="건축공사"/>
      <sheetName val="방음벽기초(H=4m)"/>
      <sheetName val="20관리비율"/>
      <sheetName val="변경품셈총괄"/>
      <sheetName val="UR2-Calculation"/>
      <sheetName val="1.설계조건"/>
      <sheetName val="일위대가(계측기설치)"/>
      <sheetName val="공구원가계산"/>
      <sheetName val="1차증가원가계산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토공"/>
      <sheetName val="직노"/>
      <sheetName val="실행내역"/>
      <sheetName val="200"/>
      <sheetName val="참고"/>
      <sheetName val="공사개요"/>
      <sheetName val=" 상부공통집계(총괄)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AS포장복구 "/>
      <sheetName val="기계경비(시간당)"/>
      <sheetName val="램머"/>
      <sheetName val="간접1"/>
      <sheetName val="본선차로수량집계표"/>
      <sheetName val="스톱로그내역"/>
      <sheetName val="수주현황2월"/>
      <sheetName val="타공종이기"/>
      <sheetName val="수입"/>
      <sheetName val="단면 (2)"/>
      <sheetName val="토공유동표"/>
      <sheetName val="교각계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돌망태단위수량"/>
      <sheetName val="예산갑지"/>
      <sheetName val="가감수량"/>
      <sheetName val="맨홀수량산출"/>
      <sheetName val="2000전체분"/>
      <sheetName val="일반수량"/>
      <sheetName val="외주"/>
      <sheetName val="Macro(차단기)"/>
      <sheetName val="BOX전기내역"/>
      <sheetName val="신우"/>
      <sheetName val="개요"/>
      <sheetName val="LOPCALC"/>
      <sheetName val="노무비"/>
      <sheetName val="Proposal"/>
      <sheetName val="옹벽수량집계"/>
      <sheetName val="1SPAN"/>
      <sheetName val="2006기계경비산출표"/>
      <sheetName val="기본DATA"/>
      <sheetName val="일위대가목차"/>
      <sheetName val="CC16-내역서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98지급계획"/>
      <sheetName val="을지"/>
      <sheetName val="제-노임"/>
      <sheetName val="제직재"/>
      <sheetName val="기초단가"/>
      <sheetName val="재집"/>
      <sheetName val="직재"/>
      <sheetName val="입찰보고"/>
      <sheetName val="PIPING"/>
      <sheetName val="금액"/>
      <sheetName val="ITB COST"/>
      <sheetName val="설계조건"/>
      <sheetName val="36신설수량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 refreshError="1"/>
      <sheetData sheetId="144" refreshError="1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PIPING"/>
      <sheetName val="STLSTR"/>
      <sheetName val="EQUIP"/>
      <sheetName val="INDIRECT"/>
      <sheetName val="MP"/>
      <sheetName val="CONEQ."/>
      <sheetName val="TOOL"/>
      <sheetName val="SCHE"/>
      <sheetName val="LABOR"/>
      <sheetName val="일위대가"/>
      <sheetName val="Sheet1"/>
      <sheetName val="산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내역"/>
      <sheetName val="공사비총괄표"/>
      <sheetName val="재료"/>
      <sheetName val="조명율표"/>
      <sheetName val="BID"/>
      <sheetName val="원가계산서"/>
      <sheetName val="실행철강하도"/>
      <sheetName val="2000전체분"/>
      <sheetName val="현장관리비 산출내역"/>
      <sheetName val="CAT_5"/>
      <sheetName val="AS포장복구 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Baby일위대가"/>
      <sheetName val="저"/>
      <sheetName val="JUCKEYK"/>
      <sheetName val="하부철근수량"/>
      <sheetName val="실행대비"/>
      <sheetName val="대비"/>
      <sheetName val="2000년1차"/>
      <sheetName val="내역"/>
      <sheetName val="연결임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호남권)"/>
      <sheetName val="일위대가(영남권)"/>
      <sheetName val="일위대가(수도권)"/>
      <sheetName val="Sheet2"/>
      <sheetName val="Sheet3"/>
      <sheetName val="BID"/>
      <sheetName val="원가계산서"/>
      <sheetName val="실행철강하도"/>
      <sheetName val="9GNG운반"/>
      <sheetName val="내역"/>
      <sheetName val="단가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V"/>
      <sheetName val="공문"/>
      <sheetName val="SUM"/>
      <sheetName val="입찰서"/>
      <sheetName val="CB"/>
      <sheetName val=" 갑  지 "/>
      <sheetName val="총괄내역서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FF0000"/>
    <pageSetUpPr fitToPage="1"/>
  </sheetPr>
  <dimension ref="B1:V19"/>
  <sheetViews>
    <sheetView tabSelected="1" view="pageBreakPreview" zoomScale="55" zoomScaleNormal="85" zoomScaleSheetLayoutView="55" workbookViewId="0">
      <selection activeCell="B11" sqref="B11:V11"/>
    </sheetView>
  </sheetViews>
  <sheetFormatPr defaultColWidth="9" defaultRowHeight="16.5" x14ac:dyDescent="0.3"/>
  <cols>
    <col min="1" max="1" width="4.5" customWidth="1"/>
    <col min="2" max="2" width="13.625" style="2" customWidth="1"/>
    <col min="3" max="3" width="19.625" style="2" bestFit="1" customWidth="1"/>
    <col min="4" max="4" width="60.125" style="2" bestFit="1" customWidth="1"/>
    <col min="5" max="5" width="13.625" style="2" customWidth="1"/>
    <col min="6" max="6" width="13.625" style="2" hidden="1" customWidth="1"/>
    <col min="7" max="8" width="13.625" style="2" customWidth="1"/>
    <col min="9" max="9" width="25.625" style="2" bestFit="1" customWidth="1"/>
    <col min="10" max="10" width="13.625" style="2" customWidth="1"/>
    <col min="11" max="14" width="16" style="2" customWidth="1"/>
    <col min="15" max="16" width="13.625" style="2" customWidth="1"/>
    <col min="17" max="17" width="13.625" style="1" hidden="1" customWidth="1"/>
    <col min="18" max="22" width="13.625" style="2" customWidth="1"/>
  </cols>
  <sheetData>
    <row r="1" spans="2:22" x14ac:dyDescent="0.3">
      <c r="Q1" s="2"/>
    </row>
    <row r="2" spans="2:22" ht="31.5" x14ac:dyDescent="0.3">
      <c r="B2" s="273" t="s">
        <v>40</v>
      </c>
      <c r="C2" s="273"/>
      <c r="D2" s="273"/>
      <c r="E2" s="273"/>
      <c r="F2" s="273"/>
      <c r="G2" s="273"/>
      <c r="H2" s="273"/>
      <c r="I2" s="273"/>
      <c r="J2" s="273"/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</row>
    <row r="3" spans="2:22" ht="17.25" thickBot="1" x14ac:dyDescent="0.35">
      <c r="O3" s="1"/>
      <c r="P3" s="1"/>
      <c r="R3" s="1"/>
    </row>
    <row r="4" spans="2:22" ht="37.15" customHeight="1" x14ac:dyDescent="0.3">
      <c r="B4" s="274" t="s">
        <v>17</v>
      </c>
      <c r="C4" s="276" t="s">
        <v>62</v>
      </c>
      <c r="D4" s="276" t="s">
        <v>12</v>
      </c>
      <c r="E4" s="278" t="s">
        <v>199</v>
      </c>
      <c r="F4" s="300" t="s">
        <v>66</v>
      </c>
      <c r="G4" s="301"/>
      <c r="H4" s="301"/>
      <c r="I4" s="301"/>
      <c r="J4" s="301"/>
      <c r="K4" s="301"/>
      <c r="L4" s="301"/>
      <c r="M4" s="301"/>
      <c r="N4" s="301"/>
      <c r="O4" s="280" t="s">
        <v>145</v>
      </c>
      <c r="P4" s="281"/>
      <c r="Q4" s="281"/>
      <c r="R4" s="282"/>
      <c r="S4" s="304" t="s">
        <v>200</v>
      </c>
      <c r="T4" s="302" t="s">
        <v>144</v>
      </c>
      <c r="U4" s="302" t="s">
        <v>10</v>
      </c>
      <c r="V4" s="289" t="s">
        <v>24</v>
      </c>
    </row>
    <row r="5" spans="2:22" ht="67.150000000000006" customHeight="1" x14ac:dyDescent="0.3">
      <c r="B5" s="275"/>
      <c r="C5" s="277"/>
      <c r="D5" s="277"/>
      <c r="E5" s="279"/>
      <c r="F5" s="58" t="s">
        <v>146</v>
      </c>
      <c r="G5" s="89" t="s">
        <v>151</v>
      </c>
      <c r="H5" s="58" t="s">
        <v>11</v>
      </c>
      <c r="I5" s="225" t="s">
        <v>279</v>
      </c>
      <c r="J5" s="60" t="s">
        <v>37</v>
      </c>
      <c r="K5" s="58" t="s">
        <v>95</v>
      </c>
      <c r="L5" s="225" t="s">
        <v>238</v>
      </c>
      <c r="M5" s="225" t="s">
        <v>239</v>
      </c>
      <c r="N5" s="225" t="s">
        <v>240</v>
      </c>
      <c r="O5" s="61" t="s">
        <v>73</v>
      </c>
      <c r="P5" s="61" t="s">
        <v>70</v>
      </c>
      <c r="Q5" s="61" t="s">
        <v>96</v>
      </c>
      <c r="R5" s="61" t="s">
        <v>149</v>
      </c>
      <c r="S5" s="305"/>
      <c r="T5" s="303"/>
      <c r="U5" s="303"/>
      <c r="V5" s="290"/>
    </row>
    <row r="6" spans="2:22" ht="107.25" customHeight="1" x14ac:dyDescent="0.3">
      <c r="B6" s="142" t="s">
        <v>281</v>
      </c>
      <c r="C6" s="55" t="s">
        <v>257</v>
      </c>
      <c r="D6" s="88" t="s">
        <v>280</v>
      </c>
      <c r="E6" s="57">
        <v>15</v>
      </c>
      <c r="F6" s="224" t="s">
        <v>252</v>
      </c>
      <c r="G6" s="224">
        <f>'월별비작업일수 산정'!O10</f>
        <v>2.1</v>
      </c>
      <c r="H6" s="224">
        <f>'월별비작업일수 산정'!O8</f>
        <v>5.3</v>
      </c>
      <c r="I6" s="224">
        <f>'월별비작업일수 산정'!O9</f>
        <v>16.2</v>
      </c>
      <c r="J6" s="224">
        <f>SUM(F6:I6)</f>
        <v>23.6</v>
      </c>
      <c r="K6" s="224">
        <f>'월별비작업일수 산정'!O6</f>
        <v>23</v>
      </c>
      <c r="L6" s="224">
        <f>'월별비작업일수 산정'!O11</f>
        <v>4</v>
      </c>
      <c r="M6" s="272">
        <f>'월별비작업일수 산정'!O12</f>
        <v>42.6</v>
      </c>
      <c r="N6" s="224">
        <f>'월별비작업일수 산정'!O13</f>
        <v>32</v>
      </c>
      <c r="O6" s="118">
        <f>기계공사!I33</f>
        <v>8</v>
      </c>
      <c r="P6" s="118">
        <f>토목공사!H33</f>
        <v>49</v>
      </c>
      <c r="Q6" s="118"/>
      <c r="R6" s="57">
        <f>'CP 재검토'!H25</f>
        <v>57.497500000000002</v>
      </c>
      <c r="S6" s="57">
        <v>30</v>
      </c>
      <c r="T6" s="119">
        <f>E6+M6+R6+S6</f>
        <v>145.0975</v>
      </c>
      <c r="U6" s="120">
        <f>ROUNDUP(T6/30.5,0)</f>
        <v>5</v>
      </c>
      <c r="V6" s="56"/>
    </row>
    <row r="7" spans="2:22" ht="17.25" thickBot="1" x14ac:dyDescent="0.35">
      <c r="B7" s="47"/>
      <c r="C7" s="47"/>
      <c r="D7" s="47"/>
      <c r="E7" s="53"/>
      <c r="F7" s="47"/>
      <c r="G7" s="93"/>
      <c r="H7" s="47"/>
      <c r="I7" s="47"/>
      <c r="J7" s="47"/>
      <c r="K7" s="47"/>
      <c r="L7" s="220"/>
      <c r="M7" s="220"/>
      <c r="N7" s="220"/>
      <c r="O7" s="47"/>
      <c r="P7" s="47"/>
      <c r="Q7" s="45"/>
      <c r="R7" s="47"/>
      <c r="S7" s="139"/>
      <c r="T7" s="47"/>
      <c r="U7" s="47"/>
      <c r="V7" s="31"/>
    </row>
    <row r="8" spans="2:22" s="59" customFormat="1" ht="39.950000000000003" customHeight="1" x14ac:dyDescent="0.3">
      <c r="B8" s="291" t="s">
        <v>69</v>
      </c>
      <c r="C8" s="292"/>
      <c r="D8" s="292"/>
      <c r="E8" s="292"/>
      <c r="F8" s="292"/>
      <c r="G8" s="292"/>
      <c r="H8" s="292"/>
      <c r="I8" s="292"/>
      <c r="J8" s="292"/>
      <c r="K8" s="292"/>
      <c r="L8" s="292"/>
      <c r="M8" s="292"/>
      <c r="N8" s="292"/>
      <c r="O8" s="292"/>
      <c r="P8" s="292"/>
      <c r="Q8" s="291"/>
      <c r="R8" s="292"/>
      <c r="S8" s="292"/>
      <c r="T8" s="292"/>
      <c r="U8" s="292"/>
      <c r="V8" s="293"/>
    </row>
    <row r="9" spans="2:22" s="59" customFormat="1" ht="39.950000000000003" customHeight="1" x14ac:dyDescent="0.3">
      <c r="B9" s="294" t="s">
        <v>179</v>
      </c>
      <c r="C9" s="295"/>
      <c r="D9" s="295"/>
      <c r="E9" s="295"/>
      <c r="F9" s="295"/>
      <c r="G9" s="295"/>
      <c r="H9" s="295"/>
      <c r="I9" s="295"/>
      <c r="J9" s="295"/>
      <c r="K9" s="295"/>
      <c r="L9" s="295"/>
      <c r="M9" s="295"/>
      <c r="N9" s="295"/>
      <c r="O9" s="295"/>
      <c r="P9" s="295"/>
      <c r="Q9" s="294"/>
      <c r="R9" s="295"/>
      <c r="S9" s="295"/>
      <c r="T9" s="295"/>
      <c r="U9" s="295"/>
      <c r="V9" s="296"/>
    </row>
    <row r="10" spans="2:22" s="59" customFormat="1" ht="39.950000000000003" customHeight="1" x14ac:dyDescent="0.3">
      <c r="B10" s="297" t="s">
        <v>178</v>
      </c>
      <c r="C10" s="298"/>
      <c r="D10" s="298"/>
      <c r="E10" s="298"/>
      <c r="F10" s="298"/>
      <c r="G10" s="298"/>
      <c r="H10" s="298"/>
      <c r="I10" s="298"/>
      <c r="J10" s="298"/>
      <c r="K10" s="298"/>
      <c r="L10" s="298"/>
      <c r="M10" s="298"/>
      <c r="N10" s="298"/>
      <c r="O10" s="298"/>
      <c r="P10" s="298"/>
      <c r="Q10" s="297"/>
      <c r="R10" s="298"/>
      <c r="S10" s="298"/>
      <c r="T10" s="298"/>
      <c r="U10" s="298"/>
      <c r="V10" s="299"/>
    </row>
    <row r="11" spans="2:22" s="59" customFormat="1" ht="39.950000000000003" customHeight="1" x14ac:dyDescent="0.3">
      <c r="B11" s="283" t="s">
        <v>218</v>
      </c>
      <c r="C11" s="284"/>
      <c r="D11" s="284"/>
      <c r="E11" s="284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3"/>
      <c r="R11" s="284"/>
      <c r="S11" s="284"/>
      <c r="T11" s="284"/>
      <c r="U11" s="284"/>
      <c r="V11" s="285"/>
    </row>
    <row r="12" spans="2:22" s="59" customFormat="1" ht="39.950000000000003" customHeight="1" x14ac:dyDescent="0.3">
      <c r="B12" s="283" t="s">
        <v>201</v>
      </c>
      <c r="C12" s="284"/>
      <c r="D12" s="284"/>
      <c r="E12" s="284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3"/>
      <c r="R12" s="284"/>
      <c r="S12" s="284"/>
      <c r="T12" s="284"/>
      <c r="U12" s="284"/>
      <c r="V12" s="285"/>
    </row>
    <row r="13" spans="2:22" s="59" customFormat="1" ht="39.950000000000003" customHeight="1" x14ac:dyDescent="0.3">
      <c r="B13" s="283" t="s">
        <v>219</v>
      </c>
      <c r="C13" s="284"/>
      <c r="D13" s="284"/>
      <c r="E13" s="284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3"/>
      <c r="R13" s="284"/>
      <c r="S13" s="284"/>
      <c r="T13" s="284"/>
      <c r="U13" s="284"/>
      <c r="V13" s="285"/>
    </row>
    <row r="14" spans="2:22" s="59" customFormat="1" ht="39.950000000000003" customHeight="1" x14ac:dyDescent="0.3">
      <c r="B14" s="90" t="s">
        <v>221</v>
      </c>
      <c r="C14" s="91"/>
      <c r="D14" s="91"/>
      <c r="E14" s="91"/>
      <c r="F14" s="91"/>
      <c r="G14" s="91"/>
      <c r="H14" s="91"/>
      <c r="I14" s="91"/>
      <c r="J14" s="91"/>
      <c r="K14" s="91"/>
      <c r="L14" s="219"/>
      <c r="M14" s="219"/>
      <c r="N14" s="219"/>
      <c r="O14" s="91"/>
      <c r="P14" s="91"/>
      <c r="Q14" s="91"/>
      <c r="R14" s="91"/>
      <c r="S14" s="138"/>
      <c r="T14" s="91"/>
      <c r="U14" s="91"/>
      <c r="V14" s="92"/>
    </row>
    <row r="15" spans="2:22" s="59" customFormat="1" ht="39.950000000000003" customHeight="1" x14ac:dyDescent="0.3">
      <c r="B15" s="283" t="s">
        <v>220</v>
      </c>
      <c r="C15" s="284"/>
      <c r="D15" s="284"/>
      <c r="E15" s="284"/>
      <c r="F15" s="284"/>
      <c r="G15" s="284"/>
      <c r="H15" s="284"/>
      <c r="I15" s="284"/>
      <c r="J15" s="284"/>
      <c r="K15" s="284"/>
      <c r="L15" s="284"/>
      <c r="M15" s="284"/>
      <c r="N15" s="284"/>
      <c r="O15" s="284"/>
      <c r="P15" s="284"/>
      <c r="Q15" s="283"/>
      <c r="R15" s="284"/>
      <c r="S15" s="284"/>
      <c r="T15" s="284"/>
      <c r="U15" s="284"/>
      <c r="V15" s="285"/>
    </row>
    <row r="16" spans="2:22" s="59" customFormat="1" ht="39.950000000000003" customHeight="1" thickBot="1" x14ac:dyDescent="0.35">
      <c r="B16" s="286" t="s">
        <v>207</v>
      </c>
      <c r="C16" s="287"/>
      <c r="D16" s="287"/>
      <c r="E16" s="287"/>
      <c r="F16" s="287"/>
      <c r="G16" s="287"/>
      <c r="H16" s="287"/>
      <c r="I16" s="287"/>
      <c r="J16" s="287"/>
      <c r="K16" s="287"/>
      <c r="L16" s="287"/>
      <c r="M16" s="287"/>
      <c r="N16" s="287"/>
      <c r="O16" s="287"/>
      <c r="P16" s="287"/>
      <c r="Q16" s="286"/>
      <c r="R16" s="287"/>
      <c r="S16" s="287"/>
      <c r="T16" s="287"/>
      <c r="U16" s="287"/>
      <c r="V16" s="288"/>
    </row>
    <row r="17" spans="2:5" x14ac:dyDescent="0.3">
      <c r="B17" s="54"/>
      <c r="D17" s="54"/>
      <c r="E17" s="54"/>
    </row>
    <row r="18" spans="2:5" x14ac:dyDescent="0.3">
      <c r="B18" s="54"/>
      <c r="D18" s="54"/>
      <c r="E18" s="54"/>
    </row>
    <row r="19" spans="2:5" x14ac:dyDescent="0.3">
      <c r="B19" s="54"/>
      <c r="D19" s="54"/>
      <c r="E19" s="54"/>
    </row>
  </sheetData>
  <mergeCells count="19">
    <mergeCell ref="B12:V12"/>
    <mergeCell ref="B13:V13"/>
    <mergeCell ref="B15:V15"/>
    <mergeCell ref="B16:V16"/>
    <mergeCell ref="V4:V5"/>
    <mergeCell ref="B8:V8"/>
    <mergeCell ref="B9:V9"/>
    <mergeCell ref="B10:V10"/>
    <mergeCell ref="F4:N4"/>
    <mergeCell ref="T4:T5"/>
    <mergeCell ref="C4:C5"/>
    <mergeCell ref="U4:U5"/>
    <mergeCell ref="B11:V11"/>
    <mergeCell ref="S4:S5"/>
    <mergeCell ref="B2:V2"/>
    <mergeCell ref="B4:B5"/>
    <mergeCell ref="D4:D5"/>
    <mergeCell ref="E4:E5"/>
    <mergeCell ref="O4:R4"/>
  </mergeCells>
  <phoneticPr fontId="18" type="noConversion"/>
  <pageMargins left="0.25" right="0.25" top="0.75" bottom="0.75" header="0.30000001192092896" footer="0.30000001192092896"/>
  <pageSetup paperSize="9" scale="39" orientation="landscape" r:id="rId1"/>
  <rowBreaks count="1" manualBreakCount="1">
    <brk id="144" max="1048575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>
    <tabColor rgb="FFFFFF00"/>
  </sheetPr>
  <dimension ref="A1:U47"/>
  <sheetViews>
    <sheetView view="pageBreakPreview" zoomScale="115" zoomScaleNormal="100" zoomScaleSheetLayoutView="115" workbookViewId="0">
      <selection activeCell="Q30" sqref="Q30"/>
    </sheetView>
  </sheetViews>
  <sheetFormatPr defaultColWidth="9" defaultRowHeight="16.5" x14ac:dyDescent="0.3"/>
  <cols>
    <col min="1" max="1" width="2.625" customWidth="1"/>
    <col min="2" max="2" width="4.375" style="1" customWidth="1"/>
    <col min="3" max="3" width="12.375" style="1" customWidth="1"/>
    <col min="4" max="4" width="14" style="1" bestFit="1" customWidth="1"/>
    <col min="7" max="7" width="13.875" style="1" customWidth="1"/>
    <col min="8" max="8" width="7.625" style="1" customWidth="1"/>
    <col min="9" max="9" width="12.25" style="1" customWidth="1"/>
    <col min="10" max="10" width="18.75" style="1" customWidth="1"/>
    <col min="11" max="12" width="9" style="1" hidden="1" customWidth="1"/>
    <col min="13" max="13" width="13.375" style="1" hidden="1" customWidth="1"/>
    <col min="14" max="14" width="9" style="1" hidden="1" customWidth="1"/>
  </cols>
  <sheetData>
    <row r="1" spans="1:21" x14ac:dyDescent="0.3">
      <c r="B1" s="2"/>
      <c r="C1" s="2"/>
      <c r="D1" s="2"/>
      <c r="G1" s="2"/>
      <c r="H1" s="2"/>
      <c r="I1" s="2"/>
      <c r="J1" s="2"/>
      <c r="K1" s="2"/>
      <c r="L1" s="2"/>
      <c r="M1" s="2"/>
      <c r="N1" s="2"/>
    </row>
    <row r="2" spans="1:21" ht="22.5" customHeight="1" x14ac:dyDescent="0.3">
      <c r="B2" s="306" t="s">
        <v>222</v>
      </c>
      <c r="C2" s="307"/>
      <c r="D2" s="307"/>
      <c r="E2" s="307"/>
      <c r="F2" s="307"/>
      <c r="G2" s="307"/>
      <c r="H2" s="307"/>
      <c r="I2" s="308"/>
      <c r="J2" s="308"/>
    </row>
    <row r="3" spans="1:21" s="4" customFormat="1" ht="8.25" customHeight="1" x14ac:dyDescent="0.3">
      <c r="B3" s="9"/>
      <c r="C3" s="8"/>
      <c r="D3" s="8"/>
      <c r="E3" s="8"/>
      <c r="F3" s="8"/>
      <c r="G3" s="8"/>
      <c r="H3" s="8"/>
      <c r="I3" s="8"/>
      <c r="T3" s="7"/>
      <c r="U3" s="7"/>
    </row>
    <row r="4" spans="1:21" ht="98.25" customHeight="1" x14ac:dyDescent="0.3">
      <c r="B4" s="309" t="s">
        <v>1</v>
      </c>
      <c r="C4" s="310"/>
      <c r="D4" s="310"/>
      <c r="E4" s="310"/>
      <c r="F4" s="310"/>
      <c r="G4" s="310"/>
      <c r="H4" s="310"/>
      <c r="I4" s="311"/>
      <c r="J4" s="311"/>
      <c r="M4" s="319"/>
      <c r="N4" s="319"/>
      <c r="O4" s="319"/>
    </row>
    <row r="5" spans="1:21" ht="12.75" customHeight="1" x14ac:dyDescent="0.3">
      <c r="B5" s="18"/>
      <c r="C5" s="3"/>
      <c r="D5" s="3"/>
      <c r="E5" s="3"/>
      <c r="F5" s="3"/>
      <c r="G5" s="3"/>
      <c r="H5" s="3"/>
      <c r="I5" s="8"/>
    </row>
    <row r="6" spans="1:21" ht="26.25" customHeight="1" x14ac:dyDescent="0.3">
      <c r="B6" s="312" t="s">
        <v>34</v>
      </c>
      <c r="C6" s="313"/>
      <c r="D6" s="313"/>
      <c r="E6" s="313"/>
      <c r="F6" s="313"/>
      <c r="G6" s="313"/>
      <c r="H6" s="313"/>
      <c r="I6" s="311"/>
      <c r="J6" s="311"/>
    </row>
    <row r="8" spans="1:21" x14ac:dyDescent="0.3">
      <c r="B8" s="15" t="s">
        <v>94</v>
      </c>
      <c r="C8" s="23"/>
      <c r="D8" s="23"/>
      <c r="E8" s="23"/>
      <c r="F8" s="23"/>
      <c r="G8" s="23"/>
      <c r="H8" s="23"/>
      <c r="I8" s="23"/>
      <c r="J8" s="23"/>
    </row>
    <row r="9" spans="1:21" ht="17.25" thickBot="1" x14ac:dyDescent="0.35"/>
    <row r="10" spans="1:21" s="22" customFormat="1" x14ac:dyDescent="0.3">
      <c r="A10" s="204"/>
      <c r="B10" s="314" t="s">
        <v>21</v>
      </c>
      <c r="C10" s="316" t="s">
        <v>8</v>
      </c>
      <c r="D10" s="316"/>
      <c r="E10" s="317" t="s">
        <v>184</v>
      </c>
      <c r="F10" s="316"/>
      <c r="G10" s="316" t="s">
        <v>56</v>
      </c>
      <c r="H10" s="316"/>
      <c r="I10" s="316"/>
      <c r="J10" s="318"/>
    </row>
    <row r="11" spans="1:21" s="22" customFormat="1" ht="17.25" thickBot="1" x14ac:dyDescent="0.35">
      <c r="A11" s="204"/>
      <c r="B11" s="315"/>
      <c r="C11" s="42" t="s">
        <v>33</v>
      </c>
      <c r="D11" s="143" t="s">
        <v>183</v>
      </c>
      <c r="E11" s="42" t="s">
        <v>29</v>
      </c>
      <c r="F11" s="42" t="s">
        <v>28</v>
      </c>
      <c r="G11" s="143" t="s">
        <v>187</v>
      </c>
      <c r="H11" s="42" t="s">
        <v>28</v>
      </c>
      <c r="I11" s="42" t="s">
        <v>56</v>
      </c>
      <c r="J11" s="43" t="s">
        <v>3</v>
      </c>
      <c r="L11" s="22" t="s">
        <v>2</v>
      </c>
      <c r="M11" s="22" t="s">
        <v>57</v>
      </c>
      <c r="N11" s="22" t="s">
        <v>43</v>
      </c>
    </row>
    <row r="12" spans="1:21" ht="17.25" thickTop="1" x14ac:dyDescent="0.3">
      <c r="B12" s="38">
        <v>1</v>
      </c>
      <c r="C12" s="320" t="s">
        <v>182</v>
      </c>
      <c r="D12" s="145" t="s">
        <v>263</v>
      </c>
      <c r="E12" s="121">
        <v>3</v>
      </c>
      <c r="F12" s="116" t="s">
        <v>185</v>
      </c>
      <c r="G12" s="84">
        <v>2</v>
      </c>
      <c r="H12" s="116" t="s">
        <v>188</v>
      </c>
      <c r="I12" s="85">
        <f>E12*G12</f>
        <v>6</v>
      </c>
      <c r="J12" s="86"/>
      <c r="L12" s="22">
        <v>30</v>
      </c>
      <c r="M12" s="22">
        <f>70/L12</f>
        <v>2.3333333333333335</v>
      </c>
      <c r="N12" s="22">
        <f>ROUNDUP(8/M12,2)</f>
        <v>3.4299999999999997</v>
      </c>
    </row>
    <row r="13" spans="1:21" s="1" customFormat="1" x14ac:dyDescent="0.3">
      <c r="A13" s="2"/>
      <c r="B13" s="38">
        <v>2</v>
      </c>
      <c r="C13" s="321"/>
      <c r="D13" s="145" t="s">
        <v>263</v>
      </c>
      <c r="E13" s="121">
        <v>2</v>
      </c>
      <c r="F13" s="144" t="s">
        <v>186</v>
      </c>
      <c r="G13" s="159">
        <v>2</v>
      </c>
      <c r="H13" s="144" t="s">
        <v>189</v>
      </c>
      <c r="I13" s="40">
        <f>E13*G13</f>
        <v>4</v>
      </c>
      <c r="J13" s="41"/>
      <c r="L13" s="22">
        <v>20</v>
      </c>
      <c r="M13" s="22">
        <f>70/L13</f>
        <v>3.5</v>
      </c>
      <c r="N13" s="22">
        <f>ROUNDUP(8/M13,2)</f>
        <v>2.2899999999999996</v>
      </c>
    </row>
    <row r="14" spans="1:21" x14ac:dyDescent="0.3">
      <c r="B14" s="38">
        <v>3</v>
      </c>
      <c r="C14" s="322"/>
      <c r="D14" s="145" t="s">
        <v>263</v>
      </c>
      <c r="E14" s="121">
        <v>1</v>
      </c>
      <c r="F14" s="116" t="s">
        <v>185</v>
      </c>
      <c r="G14" s="84">
        <v>2</v>
      </c>
      <c r="H14" s="116" t="s">
        <v>188</v>
      </c>
      <c r="I14" s="85">
        <f t="shared" ref="I14:I16" si="0">E14*G14</f>
        <v>2</v>
      </c>
      <c r="J14" s="41"/>
      <c r="L14" s="22">
        <v>18</v>
      </c>
      <c r="M14" s="22">
        <f t="shared" ref="M14:M19" si="1">70/L14</f>
        <v>3.8888888888888888</v>
      </c>
      <c r="N14" s="22">
        <f t="shared" ref="N14:N25" si="2">ROUNDUP(8/M14,2)</f>
        <v>2.0599999999999996</v>
      </c>
    </row>
    <row r="15" spans="1:21" x14ac:dyDescent="0.3">
      <c r="B15" s="38">
        <v>4</v>
      </c>
      <c r="C15" s="322"/>
      <c r="D15" s="145" t="s">
        <v>262</v>
      </c>
      <c r="E15" s="121">
        <v>1</v>
      </c>
      <c r="F15" s="144" t="s">
        <v>186</v>
      </c>
      <c r="G15" s="234">
        <v>2</v>
      </c>
      <c r="H15" s="144" t="s">
        <v>189</v>
      </c>
      <c r="I15" s="40">
        <f t="shared" si="0"/>
        <v>2</v>
      </c>
      <c r="J15" s="41"/>
      <c r="L15" s="22">
        <v>16</v>
      </c>
      <c r="M15" s="22">
        <f t="shared" si="1"/>
        <v>4.375</v>
      </c>
      <c r="N15" s="22">
        <f t="shared" si="2"/>
        <v>1.83</v>
      </c>
    </row>
    <row r="16" spans="1:21" x14ac:dyDescent="0.3">
      <c r="B16" s="38">
        <v>5</v>
      </c>
      <c r="C16" s="322"/>
      <c r="D16" s="145" t="s">
        <v>262</v>
      </c>
      <c r="E16" s="121">
        <v>1</v>
      </c>
      <c r="F16" s="116" t="s">
        <v>185</v>
      </c>
      <c r="G16" s="84">
        <v>2</v>
      </c>
      <c r="H16" s="116" t="s">
        <v>188</v>
      </c>
      <c r="I16" s="85">
        <f t="shared" si="0"/>
        <v>2</v>
      </c>
      <c r="J16" s="41"/>
      <c r="L16" s="22">
        <v>14</v>
      </c>
      <c r="M16" s="22">
        <f t="shared" si="1"/>
        <v>5</v>
      </c>
      <c r="N16" s="22">
        <f t="shared" si="2"/>
        <v>1.6</v>
      </c>
    </row>
    <row r="17" spans="2:15" x14ac:dyDescent="0.3">
      <c r="B17" s="38">
        <v>6</v>
      </c>
      <c r="C17" s="322"/>
      <c r="D17" s="145"/>
      <c r="E17" s="148"/>
      <c r="F17" s="144"/>
      <c r="G17" s="159"/>
      <c r="H17" s="144"/>
      <c r="I17" s="40"/>
      <c r="J17" s="41"/>
      <c r="L17" s="22">
        <v>12</v>
      </c>
      <c r="M17" s="22">
        <f t="shared" si="1"/>
        <v>5.833333333333333</v>
      </c>
      <c r="N17" s="22">
        <f t="shared" si="2"/>
        <v>1.3800000000000001</v>
      </c>
    </row>
    <row r="18" spans="2:15" x14ac:dyDescent="0.3">
      <c r="B18" s="38">
        <v>7</v>
      </c>
      <c r="C18" s="322"/>
      <c r="D18" s="145"/>
      <c r="E18" s="148"/>
      <c r="F18" s="144"/>
      <c r="G18" s="159"/>
      <c r="H18" s="144"/>
      <c r="I18" s="40"/>
      <c r="J18" s="41"/>
      <c r="L18" s="22">
        <v>10</v>
      </c>
      <c r="M18" s="22">
        <f t="shared" si="1"/>
        <v>7</v>
      </c>
      <c r="N18" s="22">
        <f t="shared" si="2"/>
        <v>1.1499999999999999</v>
      </c>
    </row>
    <row r="19" spans="2:15" x14ac:dyDescent="0.3">
      <c r="B19" s="38">
        <v>8</v>
      </c>
      <c r="C19" s="322"/>
      <c r="D19" s="145"/>
      <c r="E19" s="148"/>
      <c r="F19" s="144"/>
      <c r="G19" s="205"/>
      <c r="H19" s="144"/>
      <c r="I19" s="85"/>
      <c r="J19" s="41"/>
      <c r="L19" s="22">
        <v>8</v>
      </c>
      <c r="M19" s="22">
        <f t="shared" si="1"/>
        <v>8.75</v>
      </c>
      <c r="N19" s="22">
        <f t="shared" si="2"/>
        <v>0.92</v>
      </c>
    </row>
    <row r="20" spans="2:15" x14ac:dyDescent="0.3">
      <c r="B20" s="38">
        <v>9</v>
      </c>
      <c r="C20" s="322"/>
      <c r="D20" s="145"/>
      <c r="E20" s="148"/>
      <c r="F20" s="144"/>
      <c r="G20" s="205"/>
      <c r="H20" s="144"/>
      <c r="I20" s="40"/>
      <c r="J20" s="41"/>
      <c r="L20" s="22">
        <v>6</v>
      </c>
      <c r="M20" s="22">
        <f t="shared" ref="M20:M27" si="3">70/L20</f>
        <v>11.666666666666666</v>
      </c>
      <c r="N20" s="22">
        <f t="shared" si="2"/>
        <v>0.69000000000000006</v>
      </c>
    </row>
    <row r="21" spans="2:15" x14ac:dyDescent="0.3">
      <c r="B21" s="38">
        <v>10</v>
      </c>
      <c r="C21" s="322"/>
      <c r="D21" s="145"/>
      <c r="E21" s="148"/>
      <c r="F21" s="144"/>
      <c r="G21" s="205"/>
      <c r="H21" s="144"/>
      <c r="I21" s="40"/>
      <c r="J21" s="41"/>
      <c r="L21" s="22">
        <v>4</v>
      </c>
      <c r="M21" s="22">
        <f t="shared" si="3"/>
        <v>17.5</v>
      </c>
      <c r="N21" s="22">
        <f t="shared" si="2"/>
        <v>0.46</v>
      </c>
      <c r="O21" s="22"/>
    </row>
    <row r="22" spans="2:15" s="117" customFormat="1" x14ac:dyDescent="0.3">
      <c r="B22" s="38">
        <v>11</v>
      </c>
      <c r="C22" s="322"/>
      <c r="D22" s="146"/>
      <c r="E22" s="148"/>
      <c r="F22" s="144"/>
      <c r="G22" s="84"/>
      <c r="H22" s="84"/>
      <c r="I22" s="85"/>
      <c r="J22" s="86"/>
      <c r="K22" s="30"/>
      <c r="L22" s="62"/>
      <c r="M22" s="62"/>
      <c r="N22" s="62"/>
      <c r="O22" s="62"/>
    </row>
    <row r="23" spans="2:15" x14ac:dyDescent="0.3">
      <c r="B23" s="38">
        <v>12</v>
      </c>
      <c r="C23" s="322"/>
      <c r="D23" s="158"/>
      <c r="E23" s="148"/>
      <c r="F23" s="144"/>
      <c r="G23" s="159"/>
      <c r="H23" s="159"/>
      <c r="I23" s="40"/>
      <c r="J23" s="41"/>
      <c r="L23" s="22">
        <v>2</v>
      </c>
      <c r="M23" s="22">
        <f t="shared" si="3"/>
        <v>35</v>
      </c>
      <c r="N23" s="22">
        <f t="shared" si="2"/>
        <v>0.23</v>
      </c>
      <c r="O23" s="22"/>
    </row>
    <row r="24" spans="2:15" x14ac:dyDescent="0.3">
      <c r="B24" s="38">
        <v>13</v>
      </c>
      <c r="C24" s="322"/>
      <c r="D24" s="158"/>
      <c r="E24" s="148"/>
      <c r="F24" s="144"/>
      <c r="G24" s="159"/>
      <c r="H24" s="159"/>
      <c r="I24" s="40"/>
      <c r="J24" s="41"/>
      <c r="L24" s="22">
        <v>1.5</v>
      </c>
      <c r="M24" s="22">
        <f t="shared" si="3"/>
        <v>46.666666666666664</v>
      </c>
      <c r="N24" s="22">
        <f t="shared" si="2"/>
        <v>0.18000000000000002</v>
      </c>
      <c r="O24" s="22"/>
    </row>
    <row r="25" spans="2:15" x14ac:dyDescent="0.3">
      <c r="B25" s="38">
        <v>14</v>
      </c>
      <c r="C25" s="322"/>
      <c r="D25" s="158"/>
      <c r="E25" s="148"/>
      <c r="F25" s="144"/>
      <c r="G25" s="159"/>
      <c r="H25" s="159"/>
      <c r="I25" s="40"/>
      <c r="J25" s="41"/>
      <c r="L25" s="22">
        <v>1</v>
      </c>
      <c r="M25" s="22">
        <f t="shared" si="3"/>
        <v>70</v>
      </c>
      <c r="N25" s="22">
        <f t="shared" si="2"/>
        <v>0.12</v>
      </c>
      <c r="O25" s="22"/>
    </row>
    <row r="26" spans="2:15" x14ac:dyDescent="0.3">
      <c r="B26" s="38">
        <v>15</v>
      </c>
      <c r="C26" s="322"/>
      <c r="D26" s="158"/>
      <c r="E26" s="148"/>
      <c r="F26" s="144"/>
      <c r="G26" s="159"/>
      <c r="H26" s="159"/>
      <c r="I26" s="40"/>
      <c r="J26" s="41"/>
      <c r="L26" s="22">
        <v>0.75</v>
      </c>
      <c r="M26" s="22">
        <f t="shared" si="3"/>
        <v>93.333333333333329</v>
      </c>
      <c r="N26" s="22">
        <f>ROUNDUP(8/M26,2)</f>
        <v>0.09</v>
      </c>
    </row>
    <row r="27" spans="2:15" x14ac:dyDescent="0.3">
      <c r="B27" s="38">
        <v>16</v>
      </c>
      <c r="C27" s="322"/>
      <c r="D27" s="147"/>
      <c r="E27" s="148"/>
      <c r="F27" s="144"/>
      <c r="G27" s="159"/>
      <c r="H27" s="159"/>
      <c r="I27" s="40"/>
      <c r="J27" s="35"/>
      <c r="L27" s="22">
        <v>0.5</v>
      </c>
      <c r="M27" s="22">
        <f t="shared" si="3"/>
        <v>140</v>
      </c>
      <c r="N27" s="22">
        <f>ROUNDUP(8/M27,2)</f>
        <v>6.0000000000000005E-2</v>
      </c>
    </row>
    <row r="28" spans="2:15" x14ac:dyDescent="0.3">
      <c r="B28" s="34"/>
      <c r="C28" s="150" t="s">
        <v>203</v>
      </c>
      <c r="D28" s="25"/>
      <c r="E28" s="87"/>
      <c r="F28" s="25"/>
      <c r="G28" s="25">
        <v>4</v>
      </c>
      <c r="H28" s="159" t="s">
        <v>72</v>
      </c>
      <c r="I28" s="122">
        <f>4*8</f>
        <v>32</v>
      </c>
      <c r="J28" s="123" t="s">
        <v>282</v>
      </c>
      <c r="O28" s="94"/>
    </row>
    <row r="29" spans="2:15" x14ac:dyDescent="0.3">
      <c r="B29" s="323" t="s">
        <v>71</v>
      </c>
      <c r="C29" s="324"/>
      <c r="D29" s="324"/>
      <c r="E29" s="324"/>
      <c r="F29" s="324"/>
      <c r="G29" s="324"/>
      <c r="H29" s="325"/>
      <c r="I29" s="32">
        <f>ROUNDUP(SUM(I12:I28),0)</f>
        <v>48</v>
      </c>
      <c r="J29" s="141">
        <f>ROUNDUP(I29/8,0)</f>
        <v>6</v>
      </c>
      <c r="O29" s="140"/>
    </row>
    <row r="30" spans="2:15" x14ac:dyDescent="0.3">
      <c r="B30" s="34">
        <v>1</v>
      </c>
      <c r="C30" s="25"/>
      <c r="D30" s="25"/>
      <c r="E30" s="25"/>
      <c r="F30" s="25"/>
      <c r="G30" s="25"/>
      <c r="H30" s="25"/>
      <c r="I30" s="149"/>
      <c r="J30" s="35"/>
      <c r="O30" s="140"/>
    </row>
    <row r="31" spans="2:15" x14ac:dyDescent="0.3">
      <c r="B31" s="34">
        <v>2</v>
      </c>
      <c r="C31" s="150" t="s">
        <v>190</v>
      </c>
      <c r="D31" s="25"/>
      <c r="E31" s="25"/>
      <c r="F31" s="25"/>
      <c r="G31" s="25">
        <v>2</v>
      </c>
      <c r="H31" s="159" t="s">
        <v>72</v>
      </c>
      <c r="I31" s="122">
        <f>2*8</f>
        <v>16</v>
      </c>
      <c r="J31" s="123" t="s">
        <v>264</v>
      </c>
    </row>
    <row r="32" spans="2:15" x14ac:dyDescent="0.3">
      <c r="B32" s="326" t="s">
        <v>71</v>
      </c>
      <c r="C32" s="327"/>
      <c r="D32" s="327"/>
      <c r="E32" s="327"/>
      <c r="F32" s="327"/>
      <c r="G32" s="327"/>
      <c r="H32" s="327"/>
      <c r="I32" s="32">
        <f>ROUNDUP(SUM(I31:I31),0)</f>
        <v>16</v>
      </c>
      <c r="J32" s="46">
        <f>ROUNDUP(I32/8,0)</f>
        <v>2</v>
      </c>
    </row>
    <row r="33" spans="1:10" ht="21" thickBot="1" x14ac:dyDescent="0.35">
      <c r="B33" s="328" t="s">
        <v>55</v>
      </c>
      <c r="C33" s="329"/>
      <c r="D33" s="329"/>
      <c r="E33" s="329"/>
      <c r="F33" s="329"/>
      <c r="G33" s="329"/>
      <c r="H33" s="329"/>
      <c r="I33" s="330">
        <f>J29+J32</f>
        <v>8</v>
      </c>
      <c r="J33" s="331"/>
    </row>
    <row r="34" spans="1:10" ht="17.25" thickBot="1" x14ac:dyDescent="0.35">
      <c r="B34" s="201"/>
      <c r="C34" s="202"/>
      <c r="D34" s="202"/>
      <c r="E34" s="202"/>
      <c r="F34" s="202"/>
      <c r="G34" s="202"/>
      <c r="H34" s="202"/>
      <c r="I34" s="202"/>
      <c r="J34" s="203"/>
    </row>
    <row r="36" spans="1:10" x14ac:dyDescent="0.3">
      <c r="B36" s="24"/>
      <c r="C36" s="30"/>
      <c r="D36" s="30"/>
      <c r="E36" s="30"/>
      <c r="F36" s="30"/>
      <c r="G36" s="30"/>
      <c r="H36" s="30"/>
      <c r="I36" s="30"/>
      <c r="J36" s="30"/>
    </row>
    <row r="37" spans="1:10" x14ac:dyDescent="0.3">
      <c r="B37" s="30"/>
      <c r="C37" s="30"/>
      <c r="D37" s="30"/>
      <c r="E37" s="30"/>
      <c r="F37" s="30"/>
      <c r="G37" s="30"/>
      <c r="H37" s="30"/>
      <c r="I37" s="30"/>
      <c r="J37" s="30"/>
    </row>
    <row r="38" spans="1:10" x14ac:dyDescent="0.3">
      <c r="B38" s="28"/>
      <c r="C38" s="31"/>
      <c r="D38" s="31"/>
      <c r="E38" s="31"/>
      <c r="F38" s="31"/>
      <c r="G38" s="31"/>
      <c r="H38" s="31"/>
      <c r="I38" s="31"/>
      <c r="J38" s="31"/>
    </row>
    <row r="39" spans="1:10" s="22" customFormat="1" x14ac:dyDescent="0.3">
      <c r="A39" s="204"/>
      <c r="B39" s="332"/>
      <c r="C39" s="332"/>
      <c r="D39" s="332"/>
      <c r="E39" s="332"/>
      <c r="F39" s="332"/>
      <c r="G39" s="332"/>
      <c r="H39" s="332"/>
      <c r="I39" s="332"/>
      <c r="J39" s="332"/>
    </row>
    <row r="40" spans="1:10" s="22" customFormat="1" x14ac:dyDescent="0.3">
      <c r="A40" s="204"/>
      <c r="B40" s="332"/>
      <c r="C40" s="45"/>
      <c r="D40" s="45"/>
      <c r="E40" s="45"/>
      <c r="F40" s="45"/>
      <c r="G40" s="45"/>
      <c r="H40" s="45"/>
      <c r="I40" s="45"/>
      <c r="J40" s="45"/>
    </row>
    <row r="41" spans="1:10" x14ac:dyDescent="0.3">
      <c r="B41" s="45"/>
      <c r="C41" s="332"/>
      <c r="D41" s="31"/>
      <c r="E41" s="31"/>
      <c r="F41" s="31"/>
      <c r="G41" s="45"/>
      <c r="H41" s="45"/>
      <c r="I41" s="45"/>
      <c r="J41" s="31"/>
    </row>
    <row r="42" spans="1:10" x14ac:dyDescent="0.3">
      <c r="B42" s="45"/>
      <c r="C42" s="332"/>
      <c r="D42" s="31"/>
      <c r="E42" s="31"/>
      <c r="F42" s="31"/>
      <c r="G42" s="45"/>
      <c r="H42" s="45"/>
      <c r="I42" s="45"/>
      <c r="J42" s="31"/>
    </row>
    <row r="43" spans="1:10" x14ac:dyDescent="0.3">
      <c r="B43" s="45"/>
      <c r="C43" s="332"/>
      <c r="D43" s="31"/>
      <c r="E43" s="31"/>
      <c r="F43" s="31"/>
      <c r="G43" s="45"/>
      <c r="H43" s="45"/>
      <c r="I43" s="45"/>
      <c r="J43" s="31"/>
    </row>
    <row r="44" spans="1:10" x14ac:dyDescent="0.3">
      <c r="B44" s="45"/>
      <c r="C44" s="332"/>
      <c r="D44" s="31"/>
      <c r="E44" s="31"/>
      <c r="F44" s="31"/>
      <c r="G44" s="45"/>
      <c r="H44" s="45"/>
      <c r="I44" s="45"/>
      <c r="J44" s="31"/>
    </row>
    <row r="45" spans="1:10" x14ac:dyDescent="0.3">
      <c r="B45" s="45"/>
      <c r="C45" s="332"/>
      <c r="D45" s="31"/>
      <c r="E45" s="31"/>
      <c r="F45" s="31"/>
      <c r="G45" s="45"/>
      <c r="H45" s="45"/>
      <c r="I45" s="45"/>
      <c r="J45" s="31"/>
    </row>
    <row r="46" spans="1:10" x14ac:dyDescent="0.3">
      <c r="B46" s="45"/>
      <c r="C46" s="332"/>
      <c r="D46" s="31"/>
      <c r="E46" s="31"/>
      <c r="F46" s="31"/>
      <c r="G46" s="45"/>
      <c r="H46" s="45"/>
      <c r="I46" s="45"/>
      <c r="J46" s="31"/>
    </row>
    <row r="47" spans="1:10" x14ac:dyDescent="0.3">
      <c r="B47" s="29"/>
      <c r="C47" s="29"/>
      <c r="D47" s="29"/>
      <c r="E47" s="29"/>
      <c r="F47" s="29"/>
      <c r="G47" s="29"/>
      <c r="H47" s="29"/>
      <c r="I47" s="29"/>
      <c r="J47" s="29"/>
    </row>
  </sheetData>
  <mergeCells count="18">
    <mergeCell ref="B39:B40"/>
    <mergeCell ref="C39:D39"/>
    <mergeCell ref="E39:F39"/>
    <mergeCell ref="G39:J39"/>
    <mergeCell ref="C41:C46"/>
    <mergeCell ref="M4:O4"/>
    <mergeCell ref="C12:C27"/>
    <mergeCell ref="B29:H29"/>
    <mergeCell ref="B32:H32"/>
    <mergeCell ref="B33:H33"/>
    <mergeCell ref="I33:J33"/>
    <mergeCell ref="B2:J2"/>
    <mergeCell ref="B4:J4"/>
    <mergeCell ref="B6:J6"/>
    <mergeCell ref="B10:B11"/>
    <mergeCell ref="C10:D10"/>
    <mergeCell ref="E10:F10"/>
    <mergeCell ref="G10:J10"/>
  </mergeCells>
  <phoneticPr fontId="18" type="noConversion"/>
  <pageMargins left="0.69986110925674438" right="0.69986110925674438" top="0.75" bottom="0.75" header="0.30000001192092896" footer="0.30000001192092896"/>
  <pageSetup paperSize="9" scale="79" orientation="portrait" r:id="rId1"/>
  <colBreaks count="1" manualBreakCount="1">
    <brk id="10" min="1" max="1638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>
    <tabColor rgb="FFFFFF00"/>
  </sheetPr>
  <dimension ref="A1:K56"/>
  <sheetViews>
    <sheetView view="pageBreakPreview" zoomScale="85" zoomScaleNormal="100" zoomScaleSheetLayoutView="85" workbookViewId="0">
      <selection activeCell="H55" sqref="H55"/>
    </sheetView>
  </sheetViews>
  <sheetFormatPr defaultColWidth="9" defaultRowHeight="16.5" x14ac:dyDescent="0.3"/>
  <cols>
    <col min="1" max="1" width="4.375" style="1" customWidth="1"/>
    <col min="2" max="2" width="16.75" style="1" customWidth="1"/>
    <col min="3" max="3" width="20.75" style="1" customWidth="1"/>
    <col min="4" max="4" width="9" bestFit="1" customWidth="1"/>
    <col min="6" max="6" width="12.75" style="1" customWidth="1"/>
    <col min="7" max="7" width="7.625" style="1" customWidth="1"/>
    <col min="8" max="8" width="12.25" style="1" customWidth="1"/>
    <col min="9" max="9" width="16" style="1" customWidth="1"/>
    <col min="11" max="11" width="9" bestFit="1" customWidth="1"/>
  </cols>
  <sheetData>
    <row r="1" spans="1:9" ht="22.5" customHeight="1" x14ac:dyDescent="0.3">
      <c r="A1" s="306" t="s">
        <v>176</v>
      </c>
      <c r="B1" s="307"/>
      <c r="C1" s="307"/>
      <c r="D1" s="307"/>
      <c r="E1" s="307"/>
      <c r="F1" s="307"/>
      <c r="G1" s="307"/>
      <c r="H1" s="308"/>
      <c r="I1" s="308"/>
    </row>
    <row r="2" spans="1:9" ht="98.25" customHeight="1" x14ac:dyDescent="0.3">
      <c r="A2" s="309" t="s">
        <v>88</v>
      </c>
      <c r="B2" s="310"/>
      <c r="C2" s="310"/>
      <c r="D2" s="310"/>
      <c r="E2" s="310"/>
      <c r="F2" s="310"/>
      <c r="G2" s="310"/>
      <c r="H2" s="311"/>
      <c r="I2" s="311"/>
    </row>
    <row r="3" spans="1:9" ht="49.9" customHeight="1" x14ac:dyDescent="0.3">
      <c r="A3" s="312" t="s">
        <v>34</v>
      </c>
      <c r="B3" s="313"/>
      <c r="C3" s="313"/>
      <c r="D3" s="313"/>
      <c r="E3" s="313"/>
      <c r="F3" s="313"/>
      <c r="G3" s="313"/>
      <c r="H3" s="311"/>
      <c r="I3" s="311"/>
    </row>
    <row r="4" spans="1:9" x14ac:dyDescent="0.3">
      <c r="A4" s="15" t="s">
        <v>94</v>
      </c>
      <c r="B4" s="23"/>
      <c r="C4" s="23"/>
      <c r="D4" s="23"/>
      <c r="E4" s="23"/>
      <c r="F4" s="23"/>
      <c r="G4" s="23"/>
      <c r="H4" s="23"/>
      <c r="I4" s="23"/>
    </row>
    <row r="6" spans="1:9" s="22" customFormat="1" x14ac:dyDescent="0.3">
      <c r="A6" s="314" t="s">
        <v>21</v>
      </c>
      <c r="B6" s="316" t="s">
        <v>8</v>
      </c>
      <c r="C6" s="316"/>
      <c r="D6" s="316" t="s">
        <v>87</v>
      </c>
      <c r="E6" s="316"/>
      <c r="F6" s="316" t="s">
        <v>58</v>
      </c>
      <c r="G6" s="316"/>
      <c r="H6" s="316"/>
      <c r="I6" s="318"/>
    </row>
    <row r="7" spans="1:9" s="22" customFormat="1" x14ac:dyDescent="0.3">
      <c r="A7" s="315"/>
      <c r="B7" s="42" t="s">
        <v>33</v>
      </c>
      <c r="C7" s="42" t="s">
        <v>13</v>
      </c>
      <c r="D7" s="42" t="s">
        <v>29</v>
      </c>
      <c r="E7" s="42" t="s">
        <v>28</v>
      </c>
      <c r="F7" s="42" t="s">
        <v>32</v>
      </c>
      <c r="G7" s="42" t="s">
        <v>28</v>
      </c>
      <c r="H7" s="42" t="s">
        <v>51</v>
      </c>
      <c r="I7" s="43" t="s">
        <v>24</v>
      </c>
    </row>
    <row r="8" spans="1:9" s="22" customFormat="1" x14ac:dyDescent="0.3">
      <c r="A8" s="63">
        <v>1</v>
      </c>
      <c r="B8" s="64" t="s">
        <v>68</v>
      </c>
      <c r="C8" s="65"/>
      <c r="D8" s="65"/>
      <c r="E8" s="65"/>
      <c r="F8" s="65"/>
      <c r="G8" s="65"/>
      <c r="H8" s="65"/>
      <c r="I8" s="66"/>
    </row>
    <row r="9" spans="1:9" s="1" customFormat="1" ht="24" customHeight="1" x14ac:dyDescent="0.3">
      <c r="A9" s="34">
        <v>2</v>
      </c>
      <c r="B9" s="333" t="s">
        <v>78</v>
      </c>
      <c r="C9" s="25" t="s">
        <v>74</v>
      </c>
      <c r="D9" s="67">
        <v>115</v>
      </c>
      <c r="E9" s="25" t="s">
        <v>31</v>
      </c>
      <c r="F9" s="68">
        <v>109</v>
      </c>
      <c r="G9" s="25" t="s">
        <v>19</v>
      </c>
      <c r="H9" s="27">
        <f>F9/D9</f>
        <v>0.94782608695652171</v>
      </c>
      <c r="I9" s="35"/>
    </row>
    <row r="10" spans="1:9" s="1" customFormat="1" ht="24" customHeight="1" x14ac:dyDescent="0.3">
      <c r="A10" s="34"/>
      <c r="B10" s="334"/>
      <c r="C10" s="67" t="s">
        <v>117</v>
      </c>
      <c r="D10" s="67">
        <v>8</v>
      </c>
      <c r="E10" s="67" t="s">
        <v>123</v>
      </c>
      <c r="F10" s="68"/>
      <c r="G10" s="25" t="s">
        <v>26</v>
      </c>
      <c r="H10" s="27">
        <f t="shared" ref="H10:H11" si="0">F10/D10</f>
        <v>0</v>
      </c>
      <c r="I10" s="35"/>
    </row>
    <row r="11" spans="1:9" s="1" customFormat="1" ht="21.75" customHeight="1" x14ac:dyDescent="0.3">
      <c r="A11" s="34"/>
      <c r="B11" s="335"/>
      <c r="C11" s="67" t="s">
        <v>114</v>
      </c>
      <c r="D11" s="67">
        <v>100</v>
      </c>
      <c r="E11" s="67" t="s">
        <v>100</v>
      </c>
      <c r="F11" s="68">
        <v>849</v>
      </c>
      <c r="G11" s="25" t="s">
        <v>19</v>
      </c>
      <c r="H11" s="27">
        <f t="shared" si="0"/>
        <v>8.49</v>
      </c>
      <c r="I11" s="35"/>
    </row>
    <row r="12" spans="1:9" s="1" customFormat="1" ht="24.75" customHeight="1" x14ac:dyDescent="0.3">
      <c r="A12" s="323" t="s">
        <v>71</v>
      </c>
      <c r="B12" s="324"/>
      <c r="C12" s="324"/>
      <c r="D12" s="324"/>
      <c r="E12" s="324"/>
      <c r="F12" s="324"/>
      <c r="G12" s="325"/>
      <c r="H12" s="32">
        <f>ROUNDUP(SUM(H8:H11),0)</f>
        <v>10</v>
      </c>
      <c r="I12" s="95" t="s">
        <v>147</v>
      </c>
    </row>
    <row r="13" spans="1:9" s="62" customFormat="1" x14ac:dyDescent="0.3">
      <c r="A13" s="70">
        <v>3</v>
      </c>
      <c r="B13" s="71" t="s">
        <v>98</v>
      </c>
      <c r="C13" s="72"/>
      <c r="D13" s="72"/>
      <c r="E13" s="72"/>
      <c r="F13" s="72"/>
      <c r="G13" s="72"/>
      <c r="H13" s="72"/>
      <c r="I13" s="73"/>
    </row>
    <row r="14" spans="1:9" s="62" customFormat="1" x14ac:dyDescent="0.3">
      <c r="A14" s="74"/>
      <c r="B14" s="68" t="s">
        <v>116</v>
      </c>
      <c r="C14" s="68" t="s">
        <v>116</v>
      </c>
      <c r="D14" s="75">
        <v>1000</v>
      </c>
      <c r="E14" s="67" t="s">
        <v>100</v>
      </c>
      <c r="F14" s="68">
        <v>535.5</v>
      </c>
      <c r="G14" s="67" t="s">
        <v>4</v>
      </c>
      <c r="H14" s="27">
        <f>F14/D14</f>
        <v>0.53549999999999998</v>
      </c>
      <c r="I14" s="76" t="s">
        <v>99</v>
      </c>
    </row>
    <row r="15" spans="1:9" s="62" customFormat="1" x14ac:dyDescent="0.3">
      <c r="A15" s="74"/>
      <c r="B15" s="68" t="s">
        <v>103</v>
      </c>
      <c r="C15" s="68" t="s">
        <v>103</v>
      </c>
      <c r="D15" s="77">
        <v>50</v>
      </c>
      <c r="E15" s="67" t="s">
        <v>100</v>
      </c>
      <c r="F15" s="68">
        <v>250</v>
      </c>
      <c r="G15" s="68" t="s">
        <v>5</v>
      </c>
      <c r="H15" s="27">
        <f>F15/D15</f>
        <v>5</v>
      </c>
      <c r="I15" s="78"/>
    </row>
    <row r="16" spans="1:9" s="22" customFormat="1" x14ac:dyDescent="0.3">
      <c r="A16" s="323" t="s">
        <v>71</v>
      </c>
      <c r="B16" s="324"/>
      <c r="C16" s="324"/>
      <c r="D16" s="324"/>
      <c r="E16" s="324"/>
      <c r="F16" s="324"/>
      <c r="G16" s="325"/>
      <c r="H16" s="32">
        <f>ROUNDUP(SUM(H14:H15),0)</f>
        <v>6</v>
      </c>
      <c r="I16" s="33"/>
    </row>
    <row r="17" spans="1:9" s="1" customFormat="1" x14ac:dyDescent="0.3">
      <c r="A17" s="68">
        <v>4</v>
      </c>
      <c r="B17" s="64" t="s">
        <v>97</v>
      </c>
      <c r="C17" s="68" t="s">
        <v>105</v>
      </c>
      <c r="D17" s="68">
        <v>30</v>
      </c>
      <c r="E17" s="68" t="s">
        <v>120</v>
      </c>
      <c r="F17" s="68">
        <v>40</v>
      </c>
      <c r="G17" s="68" t="s">
        <v>124</v>
      </c>
      <c r="H17" s="27">
        <f>F17/D17</f>
        <v>1.3333333333333333</v>
      </c>
      <c r="I17" s="76" t="s">
        <v>99</v>
      </c>
    </row>
    <row r="18" spans="1:9" s="1" customFormat="1" x14ac:dyDescent="0.3">
      <c r="A18" s="68"/>
      <c r="B18" s="64"/>
      <c r="C18" s="68" t="s">
        <v>111</v>
      </c>
      <c r="D18" s="68">
        <v>3</v>
      </c>
      <c r="E18" s="68" t="s">
        <v>120</v>
      </c>
      <c r="F18" s="68">
        <v>4</v>
      </c>
      <c r="G18" s="68" t="s">
        <v>124</v>
      </c>
      <c r="H18" s="27">
        <f>F18/D18</f>
        <v>1.3333333333333333</v>
      </c>
      <c r="I18" s="77"/>
    </row>
    <row r="19" spans="1:9" s="1" customFormat="1" x14ac:dyDescent="0.3">
      <c r="A19" s="68"/>
      <c r="B19" s="68"/>
      <c r="C19" s="68" t="s">
        <v>107</v>
      </c>
      <c r="D19" s="68">
        <v>10</v>
      </c>
      <c r="E19" s="68" t="s">
        <v>120</v>
      </c>
      <c r="F19" s="68">
        <v>40</v>
      </c>
      <c r="G19" s="68" t="s">
        <v>124</v>
      </c>
      <c r="H19" s="27">
        <f>F19/D19</f>
        <v>4</v>
      </c>
      <c r="I19" s="77"/>
    </row>
    <row r="20" spans="1:9" s="22" customFormat="1" x14ac:dyDescent="0.3">
      <c r="A20" s="323" t="s">
        <v>71</v>
      </c>
      <c r="B20" s="324"/>
      <c r="C20" s="324"/>
      <c r="D20" s="324"/>
      <c r="E20" s="324"/>
      <c r="F20" s="324"/>
      <c r="G20" s="325"/>
      <c r="H20" s="32">
        <f>ROUNDUP(SUM(H17:H19),0)</f>
        <v>7</v>
      </c>
      <c r="I20" s="33"/>
    </row>
    <row r="21" spans="1:9" x14ac:dyDescent="0.3">
      <c r="A21" s="38">
        <v>5</v>
      </c>
      <c r="B21" s="322" t="s">
        <v>15</v>
      </c>
      <c r="C21" s="44" t="s">
        <v>48</v>
      </c>
      <c r="D21" s="39">
        <v>54</v>
      </c>
      <c r="E21" s="44" t="s">
        <v>14</v>
      </c>
      <c r="F21" s="44"/>
      <c r="G21" s="44" t="s">
        <v>25</v>
      </c>
      <c r="H21" s="40">
        <f>F21/D21</f>
        <v>0</v>
      </c>
      <c r="I21" s="41"/>
    </row>
    <row r="22" spans="1:9" x14ac:dyDescent="0.3">
      <c r="A22" s="34"/>
      <c r="B22" s="322"/>
      <c r="C22" s="48" t="s">
        <v>38</v>
      </c>
      <c r="D22" s="26">
        <v>349</v>
      </c>
      <c r="E22" s="25" t="s">
        <v>14</v>
      </c>
      <c r="F22" s="25">
        <v>517</v>
      </c>
      <c r="G22" s="25" t="s">
        <v>25</v>
      </c>
      <c r="H22" s="27">
        <f>F22/D22</f>
        <v>1.481375358166189</v>
      </c>
      <c r="I22" s="35"/>
    </row>
    <row r="23" spans="1:9" x14ac:dyDescent="0.3">
      <c r="A23" s="34"/>
      <c r="B23" s="322"/>
      <c r="C23" s="48" t="s">
        <v>35</v>
      </c>
      <c r="D23" s="49">
        <v>0.39</v>
      </c>
      <c r="E23" s="25" t="s">
        <v>18</v>
      </c>
      <c r="F23" s="25"/>
      <c r="G23" s="25" t="s">
        <v>25</v>
      </c>
      <c r="H23" s="27">
        <f>(D23*F23)/10</f>
        <v>0</v>
      </c>
      <c r="I23" s="35" t="s">
        <v>44</v>
      </c>
    </row>
    <row r="24" spans="1:9" x14ac:dyDescent="0.3">
      <c r="A24" s="34"/>
      <c r="B24" s="338"/>
      <c r="C24" s="25" t="s">
        <v>76</v>
      </c>
      <c r="D24" s="26">
        <v>42</v>
      </c>
      <c r="E24" s="25" t="s">
        <v>14</v>
      </c>
      <c r="F24" s="25">
        <v>331</v>
      </c>
      <c r="G24" s="25" t="s">
        <v>25</v>
      </c>
      <c r="H24" s="27">
        <f>F24/D24</f>
        <v>7.8809523809523814</v>
      </c>
      <c r="I24" s="35"/>
    </row>
    <row r="25" spans="1:9" x14ac:dyDescent="0.3">
      <c r="A25" s="327" t="s">
        <v>71</v>
      </c>
      <c r="B25" s="327"/>
      <c r="C25" s="327"/>
      <c r="D25" s="327"/>
      <c r="E25" s="327"/>
      <c r="F25" s="327"/>
      <c r="G25" s="327"/>
      <c r="H25" s="32">
        <f>ROUNDUP(SUM(H21:H24),0)</f>
        <v>10</v>
      </c>
      <c r="I25" s="79"/>
    </row>
    <row r="26" spans="1:9" x14ac:dyDescent="0.3">
      <c r="A26" s="34">
        <v>6</v>
      </c>
      <c r="B26" s="344" t="s">
        <v>36</v>
      </c>
      <c r="C26" s="25" t="s">
        <v>67</v>
      </c>
      <c r="D26" s="80">
        <v>5</v>
      </c>
      <c r="E26" s="25" t="s">
        <v>63</v>
      </c>
      <c r="F26" s="68">
        <v>27</v>
      </c>
      <c r="G26" s="67" t="s">
        <v>19</v>
      </c>
      <c r="H26" s="27">
        <f>F26/D26</f>
        <v>5.4</v>
      </c>
      <c r="I26" s="76" t="s">
        <v>99</v>
      </c>
    </row>
    <row r="27" spans="1:9" x14ac:dyDescent="0.3">
      <c r="A27" s="34"/>
      <c r="B27" s="337"/>
      <c r="C27" s="25" t="s">
        <v>79</v>
      </c>
      <c r="D27" s="80">
        <v>6</v>
      </c>
      <c r="E27" s="25" t="s">
        <v>63</v>
      </c>
      <c r="F27" s="68">
        <v>27</v>
      </c>
      <c r="G27" s="25" t="s">
        <v>9</v>
      </c>
      <c r="H27" s="27">
        <f>F27/D27</f>
        <v>4.5</v>
      </c>
      <c r="I27" s="51"/>
    </row>
    <row r="28" spans="1:9" x14ac:dyDescent="0.3">
      <c r="A28" s="34"/>
      <c r="B28" s="337"/>
      <c r="C28" s="25" t="s">
        <v>61</v>
      </c>
      <c r="D28" s="80">
        <v>100</v>
      </c>
      <c r="E28" s="25" t="s">
        <v>4</v>
      </c>
      <c r="F28" s="68">
        <f>114+132</f>
        <v>246</v>
      </c>
      <c r="G28" s="25" t="s">
        <v>25</v>
      </c>
      <c r="H28" s="27">
        <f t="shared" ref="H28:H32" si="1">F28/D28</f>
        <v>2.46</v>
      </c>
      <c r="I28" s="35"/>
    </row>
    <row r="29" spans="1:9" x14ac:dyDescent="0.3">
      <c r="A29" s="34"/>
      <c r="B29" s="337"/>
      <c r="C29" s="25" t="s">
        <v>60</v>
      </c>
      <c r="D29" s="80">
        <v>180</v>
      </c>
      <c r="E29" s="25" t="s">
        <v>4</v>
      </c>
      <c r="F29" s="68">
        <f>114+132</f>
        <v>246</v>
      </c>
      <c r="G29" s="25" t="s">
        <v>25</v>
      </c>
      <c r="H29" s="27">
        <f t="shared" si="1"/>
        <v>1.3666666666666667</v>
      </c>
      <c r="I29" s="35"/>
    </row>
    <row r="30" spans="1:9" x14ac:dyDescent="0.3">
      <c r="A30" s="34"/>
      <c r="B30" s="337"/>
      <c r="C30" s="25" t="s">
        <v>75</v>
      </c>
      <c r="D30" s="80">
        <v>120</v>
      </c>
      <c r="E30" s="25" t="s">
        <v>4</v>
      </c>
      <c r="F30" s="68">
        <v>500</v>
      </c>
      <c r="G30" s="25" t="s">
        <v>25</v>
      </c>
      <c r="H30" s="27">
        <f>F30/D30</f>
        <v>4.166666666666667</v>
      </c>
      <c r="I30" s="35"/>
    </row>
    <row r="31" spans="1:9" x14ac:dyDescent="0.3">
      <c r="A31" s="34"/>
      <c r="B31" s="337"/>
      <c r="C31" s="25" t="s">
        <v>77</v>
      </c>
      <c r="D31" s="80">
        <v>200</v>
      </c>
      <c r="E31" s="25" t="s">
        <v>4</v>
      </c>
      <c r="F31" s="68">
        <v>500</v>
      </c>
      <c r="G31" s="25" t="s">
        <v>25</v>
      </c>
      <c r="H31" s="27">
        <f t="shared" si="1"/>
        <v>2.5</v>
      </c>
      <c r="I31" s="35"/>
    </row>
    <row r="32" spans="1:9" x14ac:dyDescent="0.3">
      <c r="A32" s="34"/>
      <c r="B32" s="345"/>
      <c r="C32" s="48" t="s">
        <v>39</v>
      </c>
      <c r="D32" s="80">
        <v>400</v>
      </c>
      <c r="E32" s="25" t="s">
        <v>4</v>
      </c>
      <c r="F32" s="68">
        <f>20+26+252</f>
        <v>298</v>
      </c>
      <c r="G32" s="25" t="s">
        <v>25</v>
      </c>
      <c r="H32" s="27">
        <f t="shared" si="1"/>
        <v>0.745</v>
      </c>
      <c r="I32" s="35"/>
    </row>
    <row r="33" spans="1:11" x14ac:dyDescent="0.3">
      <c r="A33" s="323" t="s">
        <v>71</v>
      </c>
      <c r="B33" s="324"/>
      <c r="C33" s="324"/>
      <c r="D33" s="324"/>
      <c r="E33" s="324"/>
      <c r="F33" s="324"/>
      <c r="G33" s="325"/>
      <c r="H33" s="32">
        <f>ROUNDUP(SUM(H26:H32),0)</f>
        <v>22</v>
      </c>
      <c r="I33" s="33"/>
      <c r="K33">
        <v>12</v>
      </c>
    </row>
    <row r="34" spans="1:11" x14ac:dyDescent="0.3">
      <c r="A34" s="34">
        <v>7</v>
      </c>
      <c r="B34" s="81" t="s">
        <v>115</v>
      </c>
      <c r="C34" s="67" t="s">
        <v>112</v>
      </c>
      <c r="D34" s="50">
        <v>20</v>
      </c>
      <c r="E34" s="67" t="s">
        <v>123</v>
      </c>
      <c r="F34" s="25">
        <v>56</v>
      </c>
      <c r="G34" s="25" t="s">
        <v>20</v>
      </c>
      <c r="H34" s="27">
        <f>F34/D34</f>
        <v>2.8</v>
      </c>
      <c r="I34" s="76" t="s">
        <v>99</v>
      </c>
    </row>
    <row r="35" spans="1:11" x14ac:dyDescent="0.3">
      <c r="A35" s="34"/>
      <c r="B35" s="69"/>
      <c r="C35" s="67" t="s">
        <v>122</v>
      </c>
      <c r="D35" s="50"/>
      <c r="E35" s="67" t="s">
        <v>121</v>
      </c>
      <c r="F35" s="25">
        <v>35</v>
      </c>
      <c r="G35" s="67" t="s">
        <v>125</v>
      </c>
      <c r="H35" s="27"/>
      <c r="I35" s="35"/>
    </row>
    <row r="36" spans="1:11" x14ac:dyDescent="0.3">
      <c r="A36" s="34"/>
      <c r="B36" s="69"/>
      <c r="C36" s="67" t="s">
        <v>106</v>
      </c>
      <c r="D36" s="50"/>
      <c r="E36" s="67" t="s">
        <v>121</v>
      </c>
      <c r="F36" s="25">
        <v>35</v>
      </c>
      <c r="G36" s="67" t="s">
        <v>125</v>
      </c>
      <c r="H36" s="27"/>
      <c r="I36" s="35"/>
    </row>
    <row r="37" spans="1:11" x14ac:dyDescent="0.3">
      <c r="A37" s="34"/>
      <c r="B37" s="69"/>
      <c r="C37" s="67" t="s">
        <v>108</v>
      </c>
      <c r="D37" s="50"/>
      <c r="E37" s="25" t="s">
        <v>4</v>
      </c>
      <c r="F37" s="25">
        <v>1074</v>
      </c>
      <c r="G37" s="67" t="s">
        <v>125</v>
      </c>
      <c r="H37" s="27"/>
      <c r="I37" s="35"/>
    </row>
    <row r="38" spans="1:11" x14ac:dyDescent="0.3">
      <c r="A38" s="34"/>
      <c r="B38" s="82"/>
      <c r="C38" s="67" t="s">
        <v>115</v>
      </c>
      <c r="D38" s="25">
        <v>1</v>
      </c>
      <c r="E38" s="67" t="s">
        <v>126</v>
      </c>
      <c r="F38" s="25">
        <v>1</v>
      </c>
      <c r="G38" s="67" t="s">
        <v>126</v>
      </c>
      <c r="H38" s="27">
        <v>10</v>
      </c>
      <c r="I38" s="35"/>
    </row>
    <row r="39" spans="1:11" s="1" customFormat="1" x14ac:dyDescent="0.3">
      <c r="A39" s="323" t="s">
        <v>71</v>
      </c>
      <c r="B39" s="324"/>
      <c r="C39" s="324"/>
      <c r="D39" s="324"/>
      <c r="E39" s="324"/>
      <c r="F39" s="324"/>
      <c r="G39" s="325"/>
      <c r="H39" s="32">
        <f>ROUNDUP(SUM(H34:H38),0)</f>
        <v>13</v>
      </c>
      <c r="I39" s="33"/>
      <c r="K39" s="1">
        <v>14</v>
      </c>
    </row>
    <row r="40" spans="1:11" s="22" customFormat="1" x14ac:dyDescent="0.3">
      <c r="A40" s="34">
        <v>8</v>
      </c>
      <c r="B40" s="83" t="s">
        <v>110</v>
      </c>
      <c r="C40" s="67" t="s">
        <v>113</v>
      </c>
      <c r="D40" s="50">
        <v>100</v>
      </c>
      <c r="E40" s="25" t="s">
        <v>4</v>
      </c>
      <c r="F40" s="25">
        <f>357+86</f>
        <v>443</v>
      </c>
      <c r="G40" s="25" t="s">
        <v>27</v>
      </c>
      <c r="H40" s="27">
        <f>F40/D40</f>
        <v>4.43</v>
      </c>
      <c r="I40" s="76" t="s">
        <v>99</v>
      </c>
    </row>
    <row r="41" spans="1:11" s="22" customFormat="1" x14ac:dyDescent="0.3">
      <c r="A41" s="34"/>
      <c r="B41" s="69"/>
      <c r="C41" s="67" t="s">
        <v>119</v>
      </c>
      <c r="D41" s="50">
        <v>20</v>
      </c>
      <c r="E41" s="67" t="s">
        <v>31</v>
      </c>
      <c r="F41" s="25">
        <v>71</v>
      </c>
      <c r="G41" s="25" t="s">
        <v>19</v>
      </c>
      <c r="H41" s="27">
        <f>F41/D41</f>
        <v>3.55</v>
      </c>
      <c r="I41" s="35"/>
    </row>
    <row r="42" spans="1:11" s="22" customFormat="1" x14ac:dyDescent="0.3">
      <c r="A42" s="323" t="s">
        <v>71</v>
      </c>
      <c r="B42" s="324"/>
      <c r="C42" s="324"/>
      <c r="D42" s="324"/>
      <c r="E42" s="324"/>
      <c r="F42" s="324"/>
      <c r="G42" s="325"/>
      <c r="H42" s="32">
        <f>ROUNDUP(SUM(H40:H41),0)</f>
        <v>8</v>
      </c>
      <c r="I42" s="33"/>
    </row>
    <row r="43" spans="1:11" s="1" customFormat="1" x14ac:dyDescent="0.3">
      <c r="A43" s="34">
        <v>9</v>
      </c>
      <c r="B43" s="336" t="s">
        <v>109</v>
      </c>
      <c r="C43" s="67" t="s">
        <v>118</v>
      </c>
      <c r="D43" s="52"/>
      <c r="E43" s="25"/>
      <c r="F43" s="114">
        <f>5*3+0.24*13+1.836*10</f>
        <v>36.480000000000004</v>
      </c>
      <c r="G43" s="25" t="s">
        <v>27</v>
      </c>
      <c r="H43" s="27"/>
      <c r="I43" s="76" t="s">
        <v>99</v>
      </c>
    </row>
    <row r="44" spans="1:11" s="2" customFormat="1" x14ac:dyDescent="0.3">
      <c r="A44" s="34"/>
      <c r="B44" s="337"/>
      <c r="C44" s="115" t="s">
        <v>172</v>
      </c>
      <c r="D44" s="52"/>
      <c r="E44" s="25"/>
      <c r="F44" s="25">
        <f>9+319</f>
        <v>328</v>
      </c>
      <c r="G44" s="25" t="s">
        <v>27</v>
      </c>
      <c r="H44" s="27"/>
      <c r="I44" s="76"/>
    </row>
    <row r="45" spans="1:11" s="1" customFormat="1" x14ac:dyDescent="0.3">
      <c r="A45" s="34"/>
      <c r="B45" s="338"/>
      <c r="C45" s="25"/>
      <c r="D45" s="25">
        <v>1</v>
      </c>
      <c r="E45" s="67" t="s">
        <v>126</v>
      </c>
      <c r="F45" s="25">
        <v>1</v>
      </c>
      <c r="G45" s="67" t="s">
        <v>126</v>
      </c>
      <c r="H45" s="27">
        <v>10</v>
      </c>
      <c r="I45" s="35"/>
    </row>
    <row r="46" spans="1:11" s="1" customFormat="1" x14ac:dyDescent="0.3">
      <c r="A46" s="323" t="s">
        <v>71</v>
      </c>
      <c r="B46" s="324"/>
      <c r="C46" s="324"/>
      <c r="D46" s="324"/>
      <c r="E46" s="324"/>
      <c r="F46" s="324"/>
      <c r="G46" s="325"/>
      <c r="H46" s="32">
        <f>ROUNDUP(SUM(H43:H45),0)</f>
        <v>10</v>
      </c>
      <c r="I46" s="33"/>
    </row>
    <row r="47" spans="1:11" s="1" customFormat="1" x14ac:dyDescent="0.3">
      <c r="A47" s="34">
        <v>10</v>
      </c>
      <c r="B47" s="339" t="s">
        <v>173</v>
      </c>
      <c r="C47" s="67" t="s">
        <v>101</v>
      </c>
      <c r="D47" s="52">
        <v>100</v>
      </c>
      <c r="E47" s="25" t="s">
        <v>4</v>
      </c>
      <c r="F47" s="25">
        <v>311</v>
      </c>
      <c r="G47" s="25" t="s">
        <v>27</v>
      </c>
      <c r="H47" s="27">
        <f>F47/D47</f>
        <v>3.11</v>
      </c>
      <c r="I47" s="76" t="s">
        <v>99</v>
      </c>
    </row>
    <row r="48" spans="1:11" s="2" customFormat="1" x14ac:dyDescent="0.3">
      <c r="A48" s="34"/>
      <c r="B48" s="340"/>
      <c r="C48" s="115" t="s">
        <v>174</v>
      </c>
      <c r="D48" s="52"/>
      <c r="E48" s="25"/>
      <c r="F48" s="25">
        <f>236+311</f>
        <v>547</v>
      </c>
      <c r="G48" s="25" t="s">
        <v>27</v>
      </c>
      <c r="H48" s="27"/>
      <c r="I48" s="76"/>
    </row>
    <row r="49" spans="1:9" s="2" customFormat="1" x14ac:dyDescent="0.3">
      <c r="A49" s="34"/>
      <c r="B49" s="340"/>
      <c r="C49" s="115" t="s">
        <v>175</v>
      </c>
      <c r="D49" s="52"/>
      <c r="E49" s="25"/>
      <c r="F49" s="25">
        <f>236+270+6+97</f>
        <v>609</v>
      </c>
      <c r="G49" s="25" t="s">
        <v>27</v>
      </c>
      <c r="H49" s="27"/>
      <c r="I49" s="76"/>
    </row>
    <row r="50" spans="1:9" s="1" customFormat="1" x14ac:dyDescent="0.3">
      <c r="A50" s="34"/>
      <c r="B50" s="338"/>
      <c r="C50" s="25"/>
      <c r="D50" s="25">
        <v>1</v>
      </c>
      <c r="E50" s="67" t="s">
        <v>126</v>
      </c>
      <c r="F50" s="25">
        <v>1</v>
      </c>
      <c r="G50" s="67" t="s">
        <v>126</v>
      </c>
      <c r="H50" s="27">
        <v>1</v>
      </c>
      <c r="I50" s="35"/>
    </row>
    <row r="51" spans="1:9" s="1" customFormat="1" x14ac:dyDescent="0.3">
      <c r="A51" s="323" t="s">
        <v>71</v>
      </c>
      <c r="B51" s="324"/>
      <c r="C51" s="324"/>
      <c r="D51" s="324"/>
      <c r="E51" s="324"/>
      <c r="F51" s="324"/>
      <c r="G51" s="325"/>
      <c r="H51" s="32">
        <f>ROUNDUP(SUM(H47:H50),0)</f>
        <v>5</v>
      </c>
      <c r="I51" s="33"/>
    </row>
    <row r="52" spans="1:9" x14ac:dyDescent="0.3">
      <c r="A52" s="34">
        <v>11</v>
      </c>
      <c r="B52" s="336" t="s">
        <v>102</v>
      </c>
      <c r="C52" s="67" t="s">
        <v>127</v>
      </c>
      <c r="D52" s="52"/>
      <c r="E52" s="25" t="s">
        <v>4</v>
      </c>
      <c r="F52" s="25">
        <v>280</v>
      </c>
      <c r="G52" s="25" t="s">
        <v>27</v>
      </c>
      <c r="H52" s="27"/>
      <c r="I52" s="76" t="s">
        <v>99</v>
      </c>
    </row>
    <row r="53" spans="1:9" x14ac:dyDescent="0.3">
      <c r="A53" s="34"/>
      <c r="B53" s="338"/>
      <c r="C53" s="67" t="s">
        <v>104</v>
      </c>
      <c r="D53" s="25">
        <v>1</v>
      </c>
      <c r="E53" s="67" t="s">
        <v>126</v>
      </c>
      <c r="F53" s="25">
        <v>1</v>
      </c>
      <c r="G53" s="67" t="s">
        <v>126</v>
      </c>
      <c r="H53" s="27">
        <v>7</v>
      </c>
      <c r="I53" s="35"/>
    </row>
    <row r="54" spans="1:9" x14ac:dyDescent="0.3">
      <c r="A54" s="323" t="s">
        <v>71</v>
      </c>
      <c r="B54" s="324"/>
      <c r="C54" s="324"/>
      <c r="D54" s="324"/>
      <c r="E54" s="324"/>
      <c r="F54" s="324"/>
      <c r="G54" s="325"/>
      <c r="H54" s="32">
        <f>ROUNDUP(SUM(H52:H53),0)</f>
        <v>7</v>
      </c>
      <c r="I54" s="33"/>
    </row>
    <row r="55" spans="1:9" ht="20.25" x14ac:dyDescent="0.3">
      <c r="A55" s="341" t="s">
        <v>55</v>
      </c>
      <c r="B55" s="342"/>
      <c r="C55" s="342"/>
      <c r="D55" s="342"/>
      <c r="E55" s="342"/>
      <c r="F55" s="342"/>
      <c r="G55" s="343"/>
      <c r="H55" s="36">
        <f>H12+H16+H20+H25+H33+H39+H42+H46+H54+H51</f>
        <v>98</v>
      </c>
      <c r="I55" s="37"/>
    </row>
    <row r="56" spans="1:9" x14ac:dyDescent="0.3">
      <c r="A56" s="44"/>
      <c r="B56" s="44"/>
      <c r="C56" s="44"/>
      <c r="D56" s="44"/>
      <c r="E56" s="44"/>
      <c r="F56" s="44"/>
      <c r="G56" s="44"/>
      <c r="H56" s="44"/>
      <c r="I56" s="44"/>
    </row>
  </sheetData>
  <mergeCells count="24">
    <mergeCell ref="A55:G55"/>
    <mergeCell ref="A1:I1"/>
    <mergeCell ref="A6:A7"/>
    <mergeCell ref="A3:I3"/>
    <mergeCell ref="B6:C6"/>
    <mergeCell ref="D6:E6"/>
    <mergeCell ref="F6:I6"/>
    <mergeCell ref="A2:I2"/>
    <mergeCell ref="B21:B24"/>
    <mergeCell ref="A25:G25"/>
    <mergeCell ref="B26:B32"/>
    <mergeCell ref="A33:G33"/>
    <mergeCell ref="B52:B53"/>
    <mergeCell ref="A16:G16"/>
    <mergeCell ref="A20:G20"/>
    <mergeCell ref="A39:G39"/>
    <mergeCell ref="B9:B11"/>
    <mergeCell ref="A12:G12"/>
    <mergeCell ref="A54:G54"/>
    <mergeCell ref="B43:B45"/>
    <mergeCell ref="A46:G46"/>
    <mergeCell ref="B47:B50"/>
    <mergeCell ref="A51:G51"/>
    <mergeCell ref="A42:G42"/>
  </mergeCells>
  <phoneticPr fontId="18" type="noConversion"/>
  <pageMargins left="0.69986110925674438" right="0.69986110925674438" top="0.75" bottom="0.75" header="0.30000001192092896" footer="0.30000001192092896"/>
  <pageSetup paperSize="9"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1:BE80"/>
  <sheetViews>
    <sheetView zoomScaleNormal="100" zoomScaleSheetLayoutView="75" workbookViewId="0">
      <selection activeCell="J8" sqref="J8"/>
    </sheetView>
  </sheetViews>
  <sheetFormatPr defaultColWidth="9" defaultRowHeight="16.5" x14ac:dyDescent="0.3"/>
  <cols>
    <col min="1" max="1" width="14" style="8" customWidth="1"/>
    <col min="2" max="2" width="10.125" style="8" customWidth="1"/>
    <col min="3" max="4" width="9" style="8"/>
    <col min="5" max="5" width="13.625" style="8" customWidth="1"/>
    <col min="6" max="6" width="10.375" style="8" customWidth="1"/>
    <col min="7" max="8" width="9" style="8"/>
  </cols>
  <sheetData>
    <row r="1" spans="1:57" ht="22.5" customHeight="1" x14ac:dyDescent="0.3">
      <c r="A1" s="306" t="s">
        <v>93</v>
      </c>
      <c r="B1" s="308"/>
      <c r="C1" s="308"/>
      <c r="D1" s="308"/>
      <c r="E1" s="308"/>
      <c r="F1" s="308"/>
      <c r="G1" s="308"/>
    </row>
    <row r="2" spans="1:57" s="4" customFormat="1" ht="8.25" customHeight="1" x14ac:dyDescent="0.3">
      <c r="A2" s="9"/>
      <c r="B2" s="8"/>
      <c r="C2" s="8"/>
      <c r="D2" s="8"/>
      <c r="E2" s="8"/>
      <c r="F2" s="8"/>
      <c r="G2" s="8"/>
      <c r="H2" s="8"/>
      <c r="I2" s="6"/>
      <c r="J2" s="5"/>
      <c r="BD2" s="7"/>
      <c r="BE2" s="7"/>
    </row>
    <row r="3" spans="1:57" ht="302.25" customHeight="1" x14ac:dyDescent="0.3">
      <c r="A3" s="309" t="s">
        <v>92</v>
      </c>
      <c r="B3" s="310"/>
      <c r="C3" s="310"/>
      <c r="D3" s="310"/>
      <c r="E3" s="310"/>
      <c r="F3" s="310"/>
      <c r="G3" s="310"/>
    </row>
    <row r="4" spans="1:57" ht="12.75" customHeight="1" x14ac:dyDescent="0.3">
      <c r="A4" s="18"/>
      <c r="B4" s="3"/>
      <c r="C4" s="3"/>
      <c r="D4" s="3"/>
      <c r="E4" s="3"/>
      <c r="F4" s="3"/>
      <c r="G4" s="3"/>
    </row>
    <row r="5" spans="1:57" x14ac:dyDescent="0.3">
      <c r="A5" s="312" t="s">
        <v>0</v>
      </c>
      <c r="B5" s="313"/>
      <c r="C5" s="313"/>
      <c r="D5" s="313"/>
      <c r="E5" s="313"/>
      <c r="F5" s="313"/>
      <c r="G5" s="313"/>
    </row>
    <row r="7" spans="1:57" x14ac:dyDescent="0.3">
      <c r="A7" s="15" t="s">
        <v>86</v>
      </c>
      <c r="B7" s="16"/>
      <c r="C7" s="16"/>
      <c r="D7" s="16"/>
      <c r="E7" s="16" t="s">
        <v>45</v>
      </c>
      <c r="F7" s="16"/>
      <c r="G7" s="16"/>
    </row>
    <row r="8" spans="1:57" x14ac:dyDescent="0.3">
      <c r="A8" s="10" t="s">
        <v>83</v>
      </c>
      <c r="B8" s="17">
        <v>320</v>
      </c>
      <c r="C8" s="8" t="s">
        <v>7</v>
      </c>
      <c r="E8" s="10" t="s">
        <v>83</v>
      </c>
      <c r="F8" s="17">
        <v>1100</v>
      </c>
      <c r="G8" s="8" t="s">
        <v>7</v>
      </c>
    </row>
    <row r="9" spans="1:57" x14ac:dyDescent="0.3">
      <c r="A9" s="10" t="s">
        <v>42</v>
      </c>
      <c r="B9" s="17">
        <v>170</v>
      </c>
      <c r="C9" s="8" t="s">
        <v>53</v>
      </c>
      <c r="E9" s="10" t="s">
        <v>42</v>
      </c>
      <c r="F9" s="17">
        <v>400</v>
      </c>
      <c r="G9" s="8" t="s">
        <v>53</v>
      </c>
    </row>
    <row r="10" spans="1:57" x14ac:dyDescent="0.3">
      <c r="A10" s="10" t="s">
        <v>46</v>
      </c>
      <c r="B10" s="17">
        <v>5</v>
      </c>
      <c r="C10" s="8" t="s">
        <v>6</v>
      </c>
      <c r="E10" s="10" t="s">
        <v>46</v>
      </c>
      <c r="F10" s="17">
        <v>3</v>
      </c>
      <c r="G10" s="8" t="s">
        <v>6</v>
      </c>
    </row>
    <row r="11" spans="1:57" x14ac:dyDescent="0.3">
      <c r="A11" s="10" t="s">
        <v>52</v>
      </c>
      <c r="B11" s="17">
        <v>1</v>
      </c>
      <c r="C11" s="8" t="s">
        <v>6</v>
      </c>
      <c r="E11" s="10" t="s">
        <v>52</v>
      </c>
      <c r="F11" s="17">
        <v>1</v>
      </c>
      <c r="G11" s="8" t="s">
        <v>6</v>
      </c>
    </row>
    <row r="12" spans="1:57" x14ac:dyDescent="0.3">
      <c r="A12" s="10" t="s">
        <v>59</v>
      </c>
      <c r="B12" s="17">
        <v>30</v>
      </c>
      <c r="C12" s="8" t="s">
        <v>5</v>
      </c>
      <c r="E12" s="10" t="s">
        <v>59</v>
      </c>
      <c r="F12" s="17"/>
      <c r="G12" s="8" t="s">
        <v>5</v>
      </c>
    </row>
    <row r="13" spans="1:57" x14ac:dyDescent="0.3">
      <c r="A13" s="10" t="s">
        <v>49</v>
      </c>
      <c r="B13" s="17">
        <v>30</v>
      </c>
      <c r="C13" s="8" t="s">
        <v>5</v>
      </c>
      <c r="E13" s="10" t="s">
        <v>49</v>
      </c>
      <c r="F13" s="17"/>
      <c r="G13" s="8" t="s">
        <v>5</v>
      </c>
    </row>
    <row r="14" spans="1:57" x14ac:dyDescent="0.3">
      <c r="F14" s="17"/>
    </row>
    <row r="15" spans="1:57" x14ac:dyDescent="0.3">
      <c r="A15" s="8" t="s">
        <v>41</v>
      </c>
      <c r="B15" s="19">
        <f>-68.55+18.192*B11+12.079*B10-5.25*LN(B9)+167.632*LN(B8)+B12+B13</f>
        <v>1010.0292433723878</v>
      </c>
      <c r="C15" s="8" t="s">
        <v>5</v>
      </c>
      <c r="E15" s="8" t="s">
        <v>41</v>
      </c>
      <c r="F15" s="19">
        <f>-68.55+18.192*F11+12.079*F10-5.25*LN(F9)+167.632*LN(F8)+F12+F13</f>
        <v>1128.3616801149753</v>
      </c>
      <c r="G15" s="8" t="s">
        <v>5</v>
      </c>
    </row>
    <row r="17" spans="1:7" x14ac:dyDescent="0.3">
      <c r="A17" s="15" t="s">
        <v>84</v>
      </c>
      <c r="B17" s="16"/>
      <c r="C17" s="16"/>
      <c r="D17" s="16"/>
      <c r="E17" s="16" t="s">
        <v>45</v>
      </c>
      <c r="F17" s="16"/>
      <c r="G17" s="16"/>
    </row>
    <row r="18" spans="1:7" x14ac:dyDescent="0.3">
      <c r="A18" s="10" t="s">
        <v>83</v>
      </c>
      <c r="B18" s="17"/>
      <c r="C18" s="8" t="s">
        <v>7</v>
      </c>
      <c r="E18" s="10" t="s">
        <v>83</v>
      </c>
      <c r="F18" s="17">
        <v>500</v>
      </c>
      <c r="G18" s="8" t="s">
        <v>7</v>
      </c>
    </row>
    <row r="19" spans="1:7" x14ac:dyDescent="0.3">
      <c r="A19" s="10" t="s">
        <v>46</v>
      </c>
      <c r="B19" s="17"/>
      <c r="C19" s="8" t="s">
        <v>6</v>
      </c>
      <c r="E19" s="10" t="s">
        <v>46</v>
      </c>
      <c r="F19" s="17">
        <v>17</v>
      </c>
      <c r="G19" s="8" t="s">
        <v>6</v>
      </c>
    </row>
    <row r="20" spans="1:7" x14ac:dyDescent="0.3">
      <c r="A20" s="10" t="s">
        <v>59</v>
      </c>
      <c r="B20" s="17"/>
      <c r="C20" s="8" t="s">
        <v>5</v>
      </c>
      <c r="E20" s="10" t="s">
        <v>59</v>
      </c>
      <c r="F20" s="17"/>
      <c r="G20" s="8" t="s">
        <v>5</v>
      </c>
    </row>
    <row r="21" spans="1:7" x14ac:dyDescent="0.3">
      <c r="A21" s="10" t="s">
        <v>49</v>
      </c>
      <c r="B21" s="17"/>
      <c r="C21" s="8" t="s">
        <v>5</v>
      </c>
      <c r="E21" s="10" t="s">
        <v>49</v>
      </c>
      <c r="F21" s="17"/>
      <c r="G21" s="8" t="s">
        <v>5</v>
      </c>
    </row>
    <row r="23" spans="1:7" x14ac:dyDescent="0.3">
      <c r="A23" s="8" t="s">
        <v>41</v>
      </c>
      <c r="B23" s="19" t="e">
        <f>-21.674+7.953*B19+116.835*LN(B18)+B20+B21</f>
        <v>#NUM!</v>
      </c>
      <c r="C23" s="8" t="s">
        <v>5</v>
      </c>
      <c r="E23" s="8" t="s">
        <v>41</v>
      </c>
      <c r="F23" s="19">
        <f>-21.674+7.953*F19+116.835*LN(F18)+F20+F21</f>
        <v>839.61073717915679</v>
      </c>
      <c r="G23" s="8" t="s">
        <v>5</v>
      </c>
    </row>
    <row r="25" spans="1:7" x14ac:dyDescent="0.3">
      <c r="A25" s="15" t="s">
        <v>80</v>
      </c>
      <c r="B25" s="16"/>
      <c r="C25" s="16"/>
      <c r="D25" s="16"/>
      <c r="E25" s="16" t="s">
        <v>45</v>
      </c>
      <c r="F25" s="16"/>
      <c r="G25" s="16"/>
    </row>
    <row r="26" spans="1:7" x14ac:dyDescent="0.3">
      <c r="A26" s="10" t="s">
        <v>83</v>
      </c>
      <c r="B26" s="17"/>
      <c r="C26" s="8" t="s">
        <v>7</v>
      </c>
      <c r="E26" s="10" t="s">
        <v>83</v>
      </c>
      <c r="F26" s="17">
        <v>70</v>
      </c>
      <c r="G26" s="8" t="s">
        <v>7</v>
      </c>
    </row>
    <row r="27" spans="1:7" x14ac:dyDescent="0.3">
      <c r="A27" s="10" t="s">
        <v>59</v>
      </c>
      <c r="B27" s="17"/>
      <c r="C27" s="8" t="s">
        <v>5</v>
      </c>
      <c r="E27" s="10" t="s">
        <v>59</v>
      </c>
      <c r="F27" s="17"/>
      <c r="G27" s="8" t="s">
        <v>5</v>
      </c>
    </row>
    <row r="28" spans="1:7" x14ac:dyDescent="0.3">
      <c r="A28" s="10" t="s">
        <v>49</v>
      </c>
      <c r="B28" s="17"/>
      <c r="C28" s="8" t="s">
        <v>5</v>
      </c>
      <c r="E28" s="10" t="s">
        <v>49</v>
      </c>
      <c r="F28" s="17"/>
      <c r="G28" s="8" t="s">
        <v>5</v>
      </c>
    </row>
    <row r="30" spans="1:7" x14ac:dyDescent="0.3">
      <c r="A30" s="8" t="s">
        <v>41</v>
      </c>
      <c r="B30" s="19" t="e">
        <f>-278.109+189.438*LN(B26)+B27+B28</f>
        <v>#NUM!</v>
      </c>
      <c r="C30" s="8" t="s">
        <v>5</v>
      </c>
      <c r="E30" s="8" t="s">
        <v>41</v>
      </c>
      <c r="F30" s="19">
        <f>-278.109+189.438*LN(F26)+F27+F28</f>
        <v>526.71744166334656</v>
      </c>
      <c r="G30" s="8" t="s">
        <v>5</v>
      </c>
    </row>
    <row r="32" spans="1:7" x14ac:dyDescent="0.3">
      <c r="A32" s="13" t="s">
        <v>81</v>
      </c>
      <c r="B32" s="14"/>
      <c r="C32" s="14"/>
      <c r="D32" s="14"/>
      <c r="E32" s="14" t="s">
        <v>45</v>
      </c>
      <c r="F32" s="14"/>
      <c r="G32" s="14"/>
    </row>
    <row r="33" spans="1:7" x14ac:dyDescent="0.3">
      <c r="A33" s="10" t="s">
        <v>83</v>
      </c>
      <c r="B33" s="17"/>
      <c r="C33" s="8" t="s">
        <v>16</v>
      </c>
      <c r="E33" s="10" t="s">
        <v>83</v>
      </c>
      <c r="F33" s="17"/>
      <c r="G33" s="8" t="s">
        <v>16</v>
      </c>
    </row>
    <row r="34" spans="1:7" x14ac:dyDescent="0.3">
      <c r="A34" s="10" t="s">
        <v>54</v>
      </c>
      <c r="B34" s="17"/>
      <c r="C34" s="8" t="s">
        <v>19</v>
      </c>
      <c r="E34" s="10" t="s">
        <v>54</v>
      </c>
      <c r="F34" s="17"/>
      <c r="G34" s="8" t="s">
        <v>19</v>
      </c>
    </row>
    <row r="35" spans="1:7" x14ac:dyDescent="0.3">
      <c r="A35" s="10" t="s">
        <v>59</v>
      </c>
      <c r="B35" s="17"/>
      <c r="C35" s="8" t="s">
        <v>5</v>
      </c>
      <c r="E35" s="10" t="s">
        <v>59</v>
      </c>
      <c r="F35" s="17"/>
      <c r="G35" s="8" t="s">
        <v>5</v>
      </c>
    </row>
    <row r="36" spans="1:7" x14ac:dyDescent="0.3">
      <c r="A36" s="10" t="s">
        <v>49</v>
      </c>
      <c r="B36" s="17"/>
      <c r="C36" s="8" t="s">
        <v>5</v>
      </c>
      <c r="E36" s="10" t="s">
        <v>49</v>
      </c>
      <c r="F36" s="17"/>
      <c r="G36" s="8" t="s">
        <v>5</v>
      </c>
    </row>
    <row r="38" spans="1:7" x14ac:dyDescent="0.3">
      <c r="A38" s="8" t="s">
        <v>41</v>
      </c>
      <c r="B38" s="19" t="e">
        <f>-637.009+173.198*LN(B34)+0.049*B33+B35+B36</f>
        <v>#NUM!</v>
      </c>
      <c r="C38" s="8" t="s">
        <v>5</v>
      </c>
      <c r="E38" s="8" t="s">
        <v>41</v>
      </c>
      <c r="F38" s="19" t="e">
        <f>-637.009+173198*LN(F34)+0.049*F33+F35+F36</f>
        <v>#NUM!</v>
      </c>
      <c r="G38" s="8" t="s">
        <v>5</v>
      </c>
    </row>
    <row r="40" spans="1:7" x14ac:dyDescent="0.3">
      <c r="A40" s="13" t="s">
        <v>89</v>
      </c>
      <c r="B40" s="14"/>
      <c r="C40" s="14"/>
      <c r="D40" s="14"/>
      <c r="E40" s="14" t="s">
        <v>45</v>
      </c>
      <c r="F40" s="14"/>
      <c r="G40" s="14"/>
    </row>
    <row r="41" spans="1:7" x14ac:dyDescent="0.3">
      <c r="A41" s="10" t="s">
        <v>83</v>
      </c>
      <c r="B41" s="17"/>
      <c r="C41" s="8" t="s">
        <v>16</v>
      </c>
      <c r="E41" s="10" t="s">
        <v>83</v>
      </c>
      <c r="F41" s="17"/>
      <c r="G41" s="8" t="s">
        <v>16</v>
      </c>
    </row>
    <row r="42" spans="1:7" x14ac:dyDescent="0.3">
      <c r="A42" s="10" t="s">
        <v>64</v>
      </c>
      <c r="B42" s="17"/>
      <c r="C42" s="8" t="s">
        <v>19</v>
      </c>
      <c r="E42" s="10" t="s">
        <v>64</v>
      </c>
      <c r="F42" s="17"/>
      <c r="G42" s="8" t="s">
        <v>19</v>
      </c>
    </row>
    <row r="43" spans="1:7" x14ac:dyDescent="0.3">
      <c r="A43" s="10" t="s">
        <v>54</v>
      </c>
      <c r="B43" s="17"/>
      <c r="C43" s="8" t="s">
        <v>19</v>
      </c>
      <c r="E43" s="10" t="s">
        <v>54</v>
      </c>
      <c r="F43" s="17"/>
      <c r="G43" s="8" t="s">
        <v>19</v>
      </c>
    </row>
    <row r="44" spans="1:7" x14ac:dyDescent="0.3">
      <c r="A44" s="10" t="s">
        <v>82</v>
      </c>
      <c r="B44" s="17"/>
      <c r="C44" s="8" t="s">
        <v>19</v>
      </c>
      <c r="E44" s="10" t="s">
        <v>82</v>
      </c>
      <c r="F44" s="17"/>
      <c r="G44" s="8" t="s">
        <v>19</v>
      </c>
    </row>
    <row r="45" spans="1:7" x14ac:dyDescent="0.3">
      <c r="A45" s="10" t="s">
        <v>59</v>
      </c>
      <c r="B45" s="17"/>
      <c r="C45" s="8" t="s">
        <v>5</v>
      </c>
      <c r="E45" s="10" t="s">
        <v>59</v>
      </c>
      <c r="F45" s="17"/>
      <c r="G45" s="8" t="s">
        <v>5</v>
      </c>
    </row>
    <row r="46" spans="1:7" x14ac:dyDescent="0.3">
      <c r="A46" s="10" t="s">
        <v>49</v>
      </c>
      <c r="B46" s="17"/>
      <c r="C46" s="8" t="s">
        <v>5</v>
      </c>
      <c r="E46" s="10" t="s">
        <v>49</v>
      </c>
      <c r="F46" s="17"/>
      <c r="G46" s="8" t="s">
        <v>5</v>
      </c>
    </row>
    <row r="48" spans="1:7" x14ac:dyDescent="0.3">
      <c r="A48" s="8" t="s">
        <v>41</v>
      </c>
      <c r="B48" s="19" t="e">
        <f>-160.855-14.288*B42+164.473*LN(B43)-1.474*B44+0.052*B41+B45+B46</f>
        <v>#NUM!</v>
      </c>
      <c r="C48" s="8" t="s">
        <v>5</v>
      </c>
      <c r="E48" s="8" t="s">
        <v>41</v>
      </c>
      <c r="F48" s="19" t="e">
        <f>-160.855-14.288*F42+164.473*LN(F43)-1.474*F44+0.052*F41+F45+F46</f>
        <v>#NUM!</v>
      </c>
      <c r="G48" s="8" t="s">
        <v>5</v>
      </c>
    </row>
    <row r="49" spans="1:7" x14ac:dyDescent="0.3">
      <c r="A49" s="20"/>
      <c r="B49" s="21"/>
      <c r="C49" s="20"/>
      <c r="D49" s="20"/>
      <c r="E49" s="20"/>
      <c r="F49" s="21"/>
      <c r="G49" s="20"/>
    </row>
    <row r="50" spans="1:7" x14ac:dyDescent="0.3">
      <c r="A50" s="13" t="s">
        <v>47</v>
      </c>
      <c r="B50" s="14"/>
      <c r="C50" s="14"/>
      <c r="D50" s="14"/>
      <c r="E50" s="14" t="s">
        <v>45</v>
      </c>
      <c r="F50" s="14"/>
      <c r="G50" s="14"/>
    </row>
    <row r="51" spans="1:7" x14ac:dyDescent="0.3">
      <c r="A51" s="10" t="s">
        <v>83</v>
      </c>
      <c r="B51" s="17"/>
      <c r="C51" s="8" t="s">
        <v>16</v>
      </c>
      <c r="E51" s="10" t="s">
        <v>83</v>
      </c>
      <c r="F51" s="17"/>
      <c r="G51" s="8" t="s">
        <v>16</v>
      </c>
    </row>
    <row r="52" spans="1:7" x14ac:dyDescent="0.3">
      <c r="A52" s="10" t="s">
        <v>59</v>
      </c>
      <c r="B52" s="17"/>
      <c r="C52" s="8" t="s">
        <v>5</v>
      </c>
      <c r="E52" s="10" t="s">
        <v>59</v>
      </c>
      <c r="F52" s="17"/>
      <c r="G52" s="8" t="s">
        <v>5</v>
      </c>
    </row>
    <row r="53" spans="1:7" x14ac:dyDescent="0.3">
      <c r="A53" s="10" t="s">
        <v>49</v>
      </c>
      <c r="B53" s="17"/>
      <c r="C53" s="8" t="s">
        <v>5</v>
      </c>
      <c r="E53" s="10" t="s">
        <v>49</v>
      </c>
      <c r="F53" s="17"/>
      <c r="G53" s="8" t="s">
        <v>5</v>
      </c>
    </row>
    <row r="55" spans="1:7" x14ac:dyDescent="0.3">
      <c r="A55" s="8" t="s">
        <v>41</v>
      </c>
      <c r="B55" s="19" t="e">
        <f>-2251.569+415.137*LN(B51)+B52+B53</f>
        <v>#NUM!</v>
      </c>
      <c r="C55" s="8" t="s">
        <v>5</v>
      </c>
      <c r="E55" s="8" t="s">
        <v>41</v>
      </c>
      <c r="F55" s="19" t="e">
        <f>-2251.569+415.137*LN(F51)+F52+F53</f>
        <v>#NUM!</v>
      </c>
      <c r="G55" s="8" t="s">
        <v>5</v>
      </c>
    </row>
    <row r="57" spans="1:7" x14ac:dyDescent="0.3">
      <c r="A57" s="13" t="s">
        <v>22</v>
      </c>
      <c r="B57" s="14"/>
      <c r="C57" s="14"/>
      <c r="D57" s="14"/>
      <c r="E57" s="14" t="s">
        <v>45</v>
      </c>
      <c r="F57" s="14"/>
      <c r="G57" s="14"/>
    </row>
    <row r="58" spans="1:7" x14ac:dyDescent="0.3">
      <c r="A58" s="10" t="s">
        <v>83</v>
      </c>
      <c r="B58" s="17"/>
      <c r="C58" s="8" t="s">
        <v>16</v>
      </c>
      <c r="E58" s="10" t="s">
        <v>83</v>
      </c>
      <c r="F58" s="17">
        <v>2000</v>
      </c>
      <c r="G58" s="8" t="s">
        <v>16</v>
      </c>
    </row>
    <row r="59" spans="1:7" x14ac:dyDescent="0.3">
      <c r="A59" s="10" t="s">
        <v>50</v>
      </c>
      <c r="B59" s="17"/>
      <c r="C59" s="8" t="s">
        <v>23</v>
      </c>
      <c r="E59" s="10" t="s">
        <v>50</v>
      </c>
      <c r="F59" s="17">
        <v>250</v>
      </c>
      <c r="G59" s="8" t="s">
        <v>23</v>
      </c>
    </row>
    <row r="60" spans="1:7" ht="33" x14ac:dyDescent="0.3">
      <c r="A60" s="12" t="s">
        <v>91</v>
      </c>
      <c r="B60" s="17"/>
      <c r="C60" s="8" t="s">
        <v>26</v>
      </c>
      <c r="E60" s="12" t="s">
        <v>91</v>
      </c>
      <c r="F60" s="17">
        <v>1</v>
      </c>
      <c r="G60" s="8" t="s">
        <v>26</v>
      </c>
    </row>
    <row r="61" spans="1:7" x14ac:dyDescent="0.3">
      <c r="A61" s="10" t="s">
        <v>59</v>
      </c>
      <c r="B61" s="17"/>
      <c r="C61" s="8" t="s">
        <v>5</v>
      </c>
      <c r="E61" s="10" t="s">
        <v>59</v>
      </c>
      <c r="F61" s="17"/>
      <c r="G61" s="8" t="s">
        <v>5</v>
      </c>
    </row>
    <row r="62" spans="1:7" x14ac:dyDescent="0.3">
      <c r="A62" s="10" t="s">
        <v>49</v>
      </c>
      <c r="B62" s="17"/>
      <c r="C62" s="8" t="s">
        <v>5</v>
      </c>
      <c r="E62" s="10" t="s">
        <v>49</v>
      </c>
      <c r="F62" s="17"/>
      <c r="G62" s="8" t="s">
        <v>5</v>
      </c>
    </row>
    <row r="64" spans="1:7" x14ac:dyDescent="0.3">
      <c r="A64" s="8" t="s">
        <v>41</v>
      </c>
      <c r="B64" s="19" t="e">
        <f>-1175.174+119.731*B60-0.273*B59+222.426*LN(B58)+B61+B62</f>
        <v>#NUM!</v>
      </c>
      <c r="C64" s="8" t="s">
        <v>5</v>
      </c>
      <c r="E64" s="8" t="s">
        <v>41</v>
      </c>
      <c r="F64" s="19">
        <f>-1175.174+119.731*F60-0.273*F59+222.426*LN(F58)+F61+F62</f>
        <v>566.94533046610718</v>
      </c>
      <c r="G64" s="8" t="s">
        <v>5</v>
      </c>
    </row>
    <row r="66" spans="1:7" x14ac:dyDescent="0.3">
      <c r="A66" s="13" t="s">
        <v>30</v>
      </c>
      <c r="B66" s="14"/>
      <c r="C66" s="14"/>
      <c r="D66" s="14"/>
      <c r="E66" s="14" t="s">
        <v>45</v>
      </c>
      <c r="F66" s="14"/>
      <c r="G66" s="14"/>
    </row>
    <row r="67" spans="1:7" x14ac:dyDescent="0.3">
      <c r="A67" s="10" t="s">
        <v>83</v>
      </c>
      <c r="B67" s="17"/>
      <c r="C67" s="8" t="s">
        <v>16</v>
      </c>
      <c r="E67" s="10" t="s">
        <v>83</v>
      </c>
      <c r="F67" s="17">
        <v>2400</v>
      </c>
      <c r="G67" s="8" t="s">
        <v>16</v>
      </c>
    </row>
    <row r="68" spans="1:7" x14ac:dyDescent="0.3">
      <c r="A68" s="10" t="s">
        <v>90</v>
      </c>
      <c r="B68" s="17"/>
      <c r="C68" s="8" t="s">
        <v>19</v>
      </c>
      <c r="E68" s="10" t="s">
        <v>90</v>
      </c>
      <c r="F68" s="17">
        <v>250</v>
      </c>
      <c r="G68" s="8" t="s">
        <v>19</v>
      </c>
    </row>
    <row r="69" spans="1:7" x14ac:dyDescent="0.3">
      <c r="A69" s="10" t="s">
        <v>59</v>
      </c>
      <c r="B69" s="17"/>
      <c r="C69" s="8" t="s">
        <v>5</v>
      </c>
      <c r="E69" s="10" t="s">
        <v>59</v>
      </c>
      <c r="F69" s="17"/>
      <c r="G69" s="8" t="s">
        <v>5</v>
      </c>
    </row>
    <row r="70" spans="1:7" x14ac:dyDescent="0.3">
      <c r="A70" s="10" t="s">
        <v>49</v>
      </c>
      <c r="B70" s="17"/>
      <c r="C70" s="8" t="s">
        <v>5</v>
      </c>
      <c r="E70" s="10" t="s">
        <v>49</v>
      </c>
      <c r="F70" s="17"/>
      <c r="G70" s="8" t="s">
        <v>5</v>
      </c>
    </row>
    <row r="72" spans="1:7" x14ac:dyDescent="0.3">
      <c r="A72" s="8" t="s">
        <v>41</v>
      </c>
      <c r="B72" s="11" t="e">
        <f>-452.433+98.364*LN(B68)+0.083*B67+B69+B70</f>
        <v>#NUM!</v>
      </c>
      <c r="C72" s="8" t="s">
        <v>5</v>
      </c>
      <c r="E72" s="8" t="s">
        <v>41</v>
      </c>
      <c r="F72" s="19">
        <f>-452.433+98.364*LN(F68)+0.083*F67+F69+F70</f>
        <v>289.87998172460209</v>
      </c>
      <c r="G72" s="8" t="s">
        <v>5</v>
      </c>
    </row>
    <row r="74" spans="1:7" x14ac:dyDescent="0.3">
      <c r="A74" s="13" t="s">
        <v>65</v>
      </c>
      <c r="B74" s="14"/>
      <c r="C74" s="14"/>
      <c r="D74" s="14"/>
      <c r="E74" s="14" t="s">
        <v>45</v>
      </c>
      <c r="F74" s="14"/>
      <c r="G74" s="14"/>
    </row>
    <row r="75" spans="1:7" x14ac:dyDescent="0.3">
      <c r="A75" s="10" t="s">
        <v>83</v>
      </c>
      <c r="B75" s="17"/>
      <c r="C75" s="8" t="s">
        <v>16</v>
      </c>
      <c r="E75" s="10" t="s">
        <v>83</v>
      </c>
      <c r="F75" s="17"/>
      <c r="G75" s="8" t="s">
        <v>16</v>
      </c>
    </row>
    <row r="76" spans="1:7" x14ac:dyDescent="0.3">
      <c r="A76" s="10" t="s">
        <v>85</v>
      </c>
      <c r="B76" s="17"/>
      <c r="C76" s="8" t="s">
        <v>19</v>
      </c>
      <c r="E76" s="10" t="s">
        <v>85</v>
      </c>
      <c r="F76" s="17"/>
      <c r="G76" s="8" t="s">
        <v>19</v>
      </c>
    </row>
    <row r="77" spans="1:7" x14ac:dyDescent="0.3">
      <c r="A77" s="10" t="s">
        <v>59</v>
      </c>
      <c r="B77" s="17"/>
      <c r="C77" s="8" t="s">
        <v>5</v>
      </c>
      <c r="E77" s="10" t="s">
        <v>59</v>
      </c>
      <c r="F77" s="17"/>
      <c r="G77" s="8" t="s">
        <v>5</v>
      </c>
    </row>
    <row r="78" spans="1:7" x14ac:dyDescent="0.3">
      <c r="A78" s="10" t="s">
        <v>49</v>
      </c>
      <c r="B78" s="17"/>
      <c r="C78" s="8" t="s">
        <v>5</v>
      </c>
      <c r="E78" s="10" t="s">
        <v>49</v>
      </c>
      <c r="F78" s="17"/>
      <c r="G78" s="8" t="s">
        <v>5</v>
      </c>
    </row>
    <row r="80" spans="1:7" x14ac:dyDescent="0.3">
      <c r="A80" s="8" t="s">
        <v>41</v>
      </c>
      <c r="B80" s="19" t="e">
        <f>-1723.316-74.26*LN(B76)+372.266*LN(B75)+B77+B78</f>
        <v>#NUM!</v>
      </c>
      <c r="C80" s="8" t="s">
        <v>5</v>
      </c>
      <c r="E80" s="8" t="s">
        <v>41</v>
      </c>
      <c r="F80" s="19" t="e">
        <f>-1723.316-74.26*LN(F76)+372.266*LN(F75)+F77+F78</f>
        <v>#NUM!</v>
      </c>
      <c r="G80" s="8" t="s">
        <v>5</v>
      </c>
    </row>
  </sheetData>
  <mergeCells count="3">
    <mergeCell ref="A3:G3"/>
    <mergeCell ref="A5:G5"/>
    <mergeCell ref="A1:G1"/>
  </mergeCells>
  <phoneticPr fontId="18" type="noConversion"/>
  <pageMargins left="0.69986110925674438" right="0.69986110925674438" top="0.75" bottom="0.75" header="0.30000001192092896" footer="0.30000001192092896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4DE6A-6AFD-44D1-8D9F-ED674EED3925}">
  <dimension ref="A1:N33"/>
  <sheetViews>
    <sheetView view="pageBreakPreview" zoomScale="85" zoomScaleNormal="100" zoomScaleSheetLayoutView="85" workbookViewId="0">
      <selection activeCell="H26" sqref="H26"/>
    </sheetView>
  </sheetViews>
  <sheetFormatPr defaultRowHeight="16.5" x14ac:dyDescent="0.3"/>
  <cols>
    <col min="1" max="1" width="4.375" customWidth="1"/>
    <col min="2" max="2" width="12.375" customWidth="1"/>
    <col min="3" max="3" width="13.875" customWidth="1"/>
    <col min="6" max="6" width="13.875" customWidth="1"/>
    <col min="7" max="7" width="7.625" customWidth="1"/>
    <col min="8" max="8" width="12.25" customWidth="1"/>
    <col min="9" max="9" width="16" customWidth="1"/>
  </cols>
  <sheetData>
    <row r="1" spans="1:9" x14ac:dyDescent="0.3">
      <c r="A1" s="360" t="s">
        <v>222</v>
      </c>
      <c r="B1" s="361"/>
      <c r="C1" s="361"/>
      <c r="D1" s="361"/>
      <c r="E1" s="361"/>
      <c r="F1" s="361"/>
      <c r="G1" s="361"/>
      <c r="H1" s="362"/>
      <c r="I1" s="362"/>
    </row>
    <row r="2" spans="1:9" ht="20.25" x14ac:dyDescent="0.3">
      <c r="A2" s="241"/>
      <c r="I2" s="242"/>
    </row>
    <row r="3" spans="1:9" ht="97.5" customHeight="1" x14ac:dyDescent="0.3">
      <c r="A3" s="363" t="s">
        <v>88</v>
      </c>
      <c r="B3" s="364"/>
      <c r="C3" s="364"/>
      <c r="D3" s="364"/>
      <c r="E3" s="364"/>
      <c r="F3" s="364"/>
      <c r="G3" s="364"/>
      <c r="H3" s="365"/>
      <c r="I3" s="365"/>
    </row>
    <row r="4" spans="1:9" x14ac:dyDescent="0.3">
      <c r="A4" s="243"/>
    </row>
    <row r="5" spans="1:9" ht="16.5" customHeight="1" x14ac:dyDescent="0.3">
      <c r="A5" s="366" t="s">
        <v>34</v>
      </c>
      <c r="B5" s="367"/>
      <c r="C5" s="367"/>
      <c r="D5" s="367"/>
      <c r="E5" s="367"/>
      <c r="F5" s="367"/>
      <c r="G5" s="367"/>
      <c r="H5" s="365"/>
      <c r="I5" s="365"/>
    </row>
    <row r="7" spans="1:9" x14ac:dyDescent="0.3">
      <c r="A7" s="244" t="s">
        <v>223</v>
      </c>
      <c r="B7" s="245"/>
      <c r="C7" s="245"/>
      <c r="D7" s="245"/>
      <c r="E7" s="245"/>
      <c r="F7" s="245"/>
      <c r="G7" s="245"/>
      <c r="H7" s="245"/>
      <c r="I7" s="245"/>
    </row>
    <row r="8" spans="1:9" ht="17.25" thickBot="1" x14ac:dyDescent="0.35"/>
    <row r="9" spans="1:9" x14ac:dyDescent="0.3">
      <c r="A9" s="368" t="s">
        <v>21</v>
      </c>
      <c r="B9" s="370" t="s">
        <v>8</v>
      </c>
      <c r="C9" s="370"/>
      <c r="D9" s="370" t="s">
        <v>87</v>
      </c>
      <c r="E9" s="370"/>
      <c r="F9" s="370" t="s">
        <v>58</v>
      </c>
      <c r="G9" s="370"/>
      <c r="H9" s="370"/>
      <c r="I9" s="371"/>
    </row>
    <row r="10" spans="1:9" x14ac:dyDescent="0.3">
      <c r="A10" s="369"/>
      <c r="B10" s="261" t="s">
        <v>33</v>
      </c>
      <c r="C10" s="261" t="s">
        <v>13</v>
      </c>
      <c r="D10" s="261" t="s">
        <v>29</v>
      </c>
      <c r="E10" s="261" t="s">
        <v>28</v>
      </c>
      <c r="F10" s="261" t="s">
        <v>32</v>
      </c>
      <c r="G10" s="261" t="s">
        <v>28</v>
      </c>
      <c r="H10" s="261" t="s">
        <v>51</v>
      </c>
      <c r="I10" s="262" t="s">
        <v>24</v>
      </c>
    </row>
    <row r="11" spans="1:9" ht="34.5" customHeight="1" x14ac:dyDescent="0.3">
      <c r="A11" s="252">
        <v>1</v>
      </c>
      <c r="B11" s="372" t="s">
        <v>265</v>
      </c>
      <c r="C11" s="263" t="s">
        <v>235</v>
      </c>
      <c r="D11" s="259">
        <v>54</v>
      </c>
      <c r="E11" s="252" t="s">
        <v>14</v>
      </c>
      <c r="F11" s="250">
        <v>44.1</v>
      </c>
      <c r="G11" s="252" t="s">
        <v>25</v>
      </c>
      <c r="H11" s="217">
        <f>F11/D11</f>
        <v>0.81666666666666665</v>
      </c>
      <c r="I11" s="252"/>
    </row>
    <row r="12" spans="1:9" x14ac:dyDescent="0.3">
      <c r="A12" s="252">
        <v>2</v>
      </c>
      <c r="B12" s="372"/>
      <c r="C12" s="247" t="s">
        <v>191</v>
      </c>
      <c r="D12" s="248">
        <v>349</v>
      </c>
      <c r="E12" s="252" t="s">
        <v>14</v>
      </c>
      <c r="F12" s="250">
        <v>924.6</v>
      </c>
      <c r="G12" s="252" t="s">
        <v>25</v>
      </c>
      <c r="H12" s="217">
        <f>F12/D12</f>
        <v>2.6492836676217766</v>
      </c>
      <c r="I12" s="252"/>
    </row>
    <row r="13" spans="1:9" x14ac:dyDescent="0.3">
      <c r="A13" s="252">
        <v>3</v>
      </c>
      <c r="B13" s="372"/>
      <c r="C13" s="247" t="s">
        <v>192</v>
      </c>
      <c r="D13" s="248">
        <v>42</v>
      </c>
      <c r="E13" s="252" t="s">
        <v>14</v>
      </c>
      <c r="F13" s="250">
        <v>890.3</v>
      </c>
      <c r="G13" s="252" t="s">
        <v>25</v>
      </c>
      <c r="H13" s="217">
        <f>F13/D13</f>
        <v>21.197619047619046</v>
      </c>
      <c r="I13" s="252"/>
    </row>
    <row r="14" spans="1:9" x14ac:dyDescent="0.3">
      <c r="A14" s="252">
        <v>4</v>
      </c>
      <c r="B14" s="372"/>
      <c r="C14" s="247" t="s">
        <v>270</v>
      </c>
      <c r="D14" s="259">
        <v>20</v>
      </c>
      <c r="E14" s="249" t="s">
        <v>246</v>
      </c>
      <c r="F14" s="250">
        <v>48</v>
      </c>
      <c r="G14" s="249" t="s">
        <v>247</v>
      </c>
      <c r="H14" s="217">
        <f>F14/D14</f>
        <v>2.4</v>
      </c>
      <c r="I14" s="252"/>
    </row>
    <row r="15" spans="1:9" x14ac:dyDescent="0.3">
      <c r="A15" s="252">
        <v>5</v>
      </c>
      <c r="B15" s="372"/>
      <c r="C15" s="249" t="s">
        <v>269</v>
      </c>
      <c r="D15" s="259">
        <v>20</v>
      </c>
      <c r="E15" s="249" t="s">
        <v>224</v>
      </c>
      <c r="F15" s="250">
        <v>24</v>
      </c>
      <c r="G15" s="249" t="s">
        <v>230</v>
      </c>
      <c r="H15" s="217">
        <f>F15/D15</f>
        <v>1.2</v>
      </c>
      <c r="I15" s="252"/>
    </row>
    <row r="16" spans="1:9" x14ac:dyDescent="0.3">
      <c r="A16" s="352" t="s">
        <v>231</v>
      </c>
      <c r="B16" s="353"/>
      <c r="C16" s="353"/>
      <c r="D16" s="353"/>
      <c r="E16" s="353"/>
      <c r="F16" s="353"/>
      <c r="G16" s="354"/>
      <c r="H16" s="151">
        <f>ROUNDUP(SUM(H11:H15),0)</f>
        <v>29</v>
      </c>
      <c r="I16" s="253"/>
    </row>
    <row r="17" spans="1:14" x14ac:dyDescent="0.3">
      <c r="A17" s="246">
        <v>6</v>
      </c>
      <c r="B17" s="355" t="s">
        <v>272</v>
      </c>
      <c r="C17" s="249" t="s">
        <v>225</v>
      </c>
      <c r="D17" s="254">
        <v>550</v>
      </c>
      <c r="E17" s="252" t="s">
        <v>14</v>
      </c>
      <c r="F17" s="250">
        <v>16.2</v>
      </c>
      <c r="G17" s="252" t="s">
        <v>25</v>
      </c>
      <c r="H17" s="217">
        <f>F17/D17</f>
        <v>2.9454545454545452E-2</v>
      </c>
      <c r="I17" s="255"/>
    </row>
    <row r="18" spans="1:14" x14ac:dyDescent="0.3">
      <c r="A18" s="246">
        <v>7</v>
      </c>
      <c r="B18" s="356"/>
      <c r="C18" s="249" t="s">
        <v>226</v>
      </c>
      <c r="D18" s="254">
        <v>20000</v>
      </c>
      <c r="E18" s="249" t="s">
        <v>196</v>
      </c>
      <c r="F18" s="250">
        <v>54</v>
      </c>
      <c r="G18" s="249" t="s">
        <v>234</v>
      </c>
      <c r="H18" s="217">
        <f t="shared" ref="H18:H20" si="0">F18/D18</f>
        <v>2.7000000000000001E-3</v>
      </c>
      <c r="I18" s="255"/>
    </row>
    <row r="19" spans="1:14" x14ac:dyDescent="0.3">
      <c r="A19" s="246">
        <v>8</v>
      </c>
      <c r="B19" s="356"/>
      <c r="C19" s="249" t="s">
        <v>227</v>
      </c>
      <c r="D19" s="254">
        <v>20000</v>
      </c>
      <c r="E19" s="249" t="s">
        <v>196</v>
      </c>
      <c r="F19" s="250">
        <v>54</v>
      </c>
      <c r="G19" s="252" t="s">
        <v>27</v>
      </c>
      <c r="H19" s="217">
        <f t="shared" si="0"/>
        <v>2.7000000000000001E-3</v>
      </c>
      <c r="I19" s="255"/>
    </row>
    <row r="20" spans="1:14" x14ac:dyDescent="0.3">
      <c r="A20" s="246">
        <v>9</v>
      </c>
      <c r="B20" s="356"/>
      <c r="C20" s="249" t="s">
        <v>228</v>
      </c>
      <c r="D20" s="254">
        <v>4900</v>
      </c>
      <c r="E20" s="249" t="s">
        <v>196</v>
      </c>
      <c r="F20" s="250">
        <v>54</v>
      </c>
      <c r="G20" s="252" t="s">
        <v>27</v>
      </c>
      <c r="H20" s="217">
        <f t="shared" si="0"/>
        <v>1.1020408163265306E-2</v>
      </c>
      <c r="I20" s="255"/>
    </row>
    <row r="21" spans="1:14" x14ac:dyDescent="0.3">
      <c r="A21" s="246">
        <v>10</v>
      </c>
      <c r="B21" s="356"/>
      <c r="C21" s="249" t="s">
        <v>229</v>
      </c>
      <c r="D21" s="254">
        <v>4800</v>
      </c>
      <c r="E21" s="249" t="s">
        <v>196</v>
      </c>
      <c r="F21" s="250">
        <v>54</v>
      </c>
      <c r="G21" s="252" t="s">
        <v>27</v>
      </c>
      <c r="H21" s="217">
        <f>F21/D21</f>
        <v>1.125E-2</v>
      </c>
      <c r="I21" s="255"/>
    </row>
    <row r="22" spans="1:14" x14ac:dyDescent="0.3">
      <c r="A22" s="246">
        <v>11</v>
      </c>
      <c r="B22" s="356"/>
      <c r="C22" s="249" t="s">
        <v>232</v>
      </c>
      <c r="D22" s="264">
        <v>1</v>
      </c>
      <c r="E22" s="249" t="s">
        <v>195</v>
      </c>
      <c r="F22" s="250">
        <v>1</v>
      </c>
      <c r="G22" s="249" t="s">
        <v>194</v>
      </c>
      <c r="H22" s="147">
        <f>F22</f>
        <v>1</v>
      </c>
      <c r="I22" s="257" t="s">
        <v>233</v>
      </c>
    </row>
    <row r="23" spans="1:14" x14ac:dyDescent="0.3">
      <c r="A23" s="352" t="s">
        <v>71</v>
      </c>
      <c r="B23" s="353"/>
      <c r="C23" s="353"/>
      <c r="D23" s="353"/>
      <c r="E23" s="353"/>
      <c r="F23" s="353"/>
      <c r="G23" s="354"/>
      <c r="H23" s="151">
        <f>ROUNDUP(SUM(H17:H22),0)</f>
        <v>2</v>
      </c>
      <c r="I23" s="253"/>
    </row>
    <row r="24" spans="1:14" x14ac:dyDescent="0.3">
      <c r="A24" s="249">
        <v>10</v>
      </c>
      <c r="B24" s="359" t="s">
        <v>266</v>
      </c>
      <c r="C24" s="249" t="s">
        <v>267</v>
      </c>
      <c r="D24" s="249">
        <v>20</v>
      </c>
      <c r="E24" s="249" t="s">
        <v>14</v>
      </c>
      <c r="F24" s="250">
        <v>4.2</v>
      </c>
      <c r="G24" s="249" t="s">
        <v>27</v>
      </c>
      <c r="H24" s="256">
        <f>F24/D24</f>
        <v>0.21000000000000002</v>
      </c>
      <c r="I24" s="249"/>
    </row>
    <row r="25" spans="1:14" x14ac:dyDescent="0.3">
      <c r="A25" s="249">
        <v>11</v>
      </c>
      <c r="B25" s="359"/>
      <c r="C25" s="249" t="s">
        <v>268</v>
      </c>
      <c r="D25" s="249">
        <v>40</v>
      </c>
      <c r="E25" s="249" t="s">
        <v>14</v>
      </c>
      <c r="F25" s="250">
        <v>11.5</v>
      </c>
      <c r="G25" s="249" t="s">
        <v>27</v>
      </c>
      <c r="H25" s="256">
        <f t="shared" ref="H25" si="1">F25/D25</f>
        <v>0.28749999999999998</v>
      </c>
      <c r="I25" s="249"/>
    </row>
    <row r="26" spans="1:14" x14ac:dyDescent="0.3">
      <c r="A26" s="352" t="s">
        <v>71</v>
      </c>
      <c r="B26" s="353"/>
      <c r="C26" s="353"/>
      <c r="D26" s="353"/>
      <c r="E26" s="353"/>
      <c r="F26" s="353"/>
      <c r="G26" s="354"/>
      <c r="H26" s="152">
        <f>SUM(H24:H25)</f>
        <v>0.4975</v>
      </c>
      <c r="I26" s="253"/>
    </row>
    <row r="27" spans="1:14" x14ac:dyDescent="0.3">
      <c r="A27" s="246">
        <v>12</v>
      </c>
      <c r="B27" s="357" t="s">
        <v>242</v>
      </c>
      <c r="C27" s="249" t="s">
        <v>193</v>
      </c>
      <c r="D27" s="254">
        <v>1</v>
      </c>
      <c r="E27" s="249" t="s">
        <v>195</v>
      </c>
      <c r="F27" s="250">
        <v>11</v>
      </c>
      <c r="G27" s="249" t="s">
        <v>194</v>
      </c>
      <c r="H27" s="217">
        <f>F27/D27</f>
        <v>11</v>
      </c>
      <c r="I27" s="251"/>
    </row>
    <row r="28" spans="1:14" x14ac:dyDescent="0.3">
      <c r="A28" s="246">
        <v>13</v>
      </c>
      <c r="B28" s="358"/>
      <c r="C28" s="249" t="s">
        <v>243</v>
      </c>
      <c r="D28" s="254">
        <v>40</v>
      </c>
      <c r="E28" s="249" t="s">
        <v>246</v>
      </c>
      <c r="F28" s="250">
        <v>132</v>
      </c>
      <c r="G28" s="249" t="s">
        <v>247</v>
      </c>
      <c r="H28" s="217">
        <f>F28/D28</f>
        <v>3.3</v>
      </c>
      <c r="I28" s="251"/>
    </row>
    <row r="29" spans="1:14" ht="31.5" x14ac:dyDescent="0.3">
      <c r="A29" s="246">
        <v>16</v>
      </c>
      <c r="B29" s="356"/>
      <c r="C29" s="249" t="s">
        <v>244</v>
      </c>
      <c r="D29" s="254">
        <v>12</v>
      </c>
      <c r="E29" s="249" t="s">
        <v>197</v>
      </c>
      <c r="F29" s="250">
        <v>11.2</v>
      </c>
      <c r="G29" s="252" t="s">
        <v>25</v>
      </c>
      <c r="H29" s="217">
        <f t="shared" ref="H29:H31" si="2">F29/D29</f>
        <v>0.93333333333333324</v>
      </c>
      <c r="I29" s="251"/>
      <c r="K29" s="265" t="s">
        <v>278</v>
      </c>
      <c r="L29" s="265"/>
      <c r="M29" s="265"/>
      <c r="N29" s="265"/>
    </row>
    <row r="30" spans="1:14" x14ac:dyDescent="0.3">
      <c r="A30" s="246">
        <v>17</v>
      </c>
      <c r="B30" s="356"/>
      <c r="C30" s="249" t="s">
        <v>245</v>
      </c>
      <c r="D30" s="153">
        <v>1</v>
      </c>
      <c r="E30" s="249" t="s">
        <v>195</v>
      </c>
      <c r="F30" s="250">
        <v>1</v>
      </c>
      <c r="G30" s="249" t="s">
        <v>194</v>
      </c>
      <c r="H30" s="217">
        <f t="shared" si="2"/>
        <v>1</v>
      </c>
      <c r="I30" s="251"/>
    </row>
    <row r="31" spans="1:14" x14ac:dyDescent="0.3">
      <c r="A31" s="246">
        <v>18</v>
      </c>
      <c r="B31" s="356"/>
      <c r="C31" s="249" t="s">
        <v>271</v>
      </c>
      <c r="D31" s="254">
        <v>1</v>
      </c>
      <c r="E31" s="249" t="s">
        <v>195</v>
      </c>
      <c r="F31" s="250">
        <v>1</v>
      </c>
      <c r="G31" s="249" t="s">
        <v>194</v>
      </c>
      <c r="H31" s="217">
        <f t="shared" si="2"/>
        <v>1</v>
      </c>
      <c r="I31" s="251"/>
    </row>
    <row r="32" spans="1:14" ht="17.25" thickBot="1" x14ac:dyDescent="0.35">
      <c r="A32" s="349" t="s">
        <v>71</v>
      </c>
      <c r="B32" s="350"/>
      <c r="C32" s="350"/>
      <c r="D32" s="350"/>
      <c r="E32" s="350"/>
      <c r="F32" s="350"/>
      <c r="G32" s="351"/>
      <c r="H32" s="216">
        <f>ROUNDUP(SUM(H27:H31),0)</f>
        <v>18</v>
      </c>
      <c r="I32" s="260"/>
    </row>
    <row r="33" spans="1:9" ht="21.75" thickTop="1" thickBot="1" x14ac:dyDescent="0.35">
      <c r="A33" s="346" t="s">
        <v>55</v>
      </c>
      <c r="B33" s="347"/>
      <c r="C33" s="347"/>
      <c r="D33" s="347"/>
      <c r="E33" s="347"/>
      <c r="F33" s="347"/>
      <c r="G33" s="348"/>
      <c r="H33" s="154">
        <f>SUM(H16,H23,H32)</f>
        <v>49</v>
      </c>
      <c r="I33" s="258"/>
    </row>
  </sheetData>
  <mergeCells count="16">
    <mergeCell ref="B11:B15"/>
    <mergeCell ref="A1:I1"/>
    <mergeCell ref="A3:I3"/>
    <mergeCell ref="A5:I5"/>
    <mergeCell ref="A9:A10"/>
    <mergeCell ref="B9:C9"/>
    <mergeCell ref="D9:E9"/>
    <mergeCell ref="F9:I9"/>
    <mergeCell ref="A33:G33"/>
    <mergeCell ref="A32:G32"/>
    <mergeCell ref="A16:G16"/>
    <mergeCell ref="B17:B22"/>
    <mergeCell ref="A23:G23"/>
    <mergeCell ref="B27:B31"/>
    <mergeCell ref="B24:B25"/>
    <mergeCell ref="A26:G26"/>
  </mergeCells>
  <phoneticPr fontId="18" type="noConversion"/>
  <pageMargins left="0.7" right="0.7" top="0.75" bottom="0.75" header="0.3" footer="0.3"/>
  <pageSetup paperSize="9" scale="71" orientation="portrait" r:id="rId1"/>
  <colBreaks count="1" manualBreakCount="1">
    <brk id="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B2:H25"/>
  <sheetViews>
    <sheetView view="pageBreakPreview" zoomScale="115" zoomScaleNormal="100" zoomScaleSheetLayoutView="115" workbookViewId="0">
      <selection activeCell="M13" sqref="M13"/>
    </sheetView>
  </sheetViews>
  <sheetFormatPr defaultRowHeight="16.5" x14ac:dyDescent="0.3"/>
  <cols>
    <col min="1" max="1" width="2.875" customWidth="1"/>
    <col min="2" max="2" width="7.5" bestFit="1" customWidth="1"/>
    <col min="3" max="3" width="12.625" customWidth="1"/>
    <col min="4" max="4" width="12.625" bestFit="1" customWidth="1"/>
    <col min="5" max="5" width="30.125" bestFit="1" customWidth="1"/>
    <col min="6" max="6" width="12.625" bestFit="1" customWidth="1"/>
    <col min="7" max="7" width="17.25" bestFit="1" customWidth="1"/>
    <col min="8" max="8" width="12.625" bestFit="1" customWidth="1"/>
  </cols>
  <sheetData>
    <row r="2" spans="2:8" ht="26.25" x14ac:dyDescent="0.3">
      <c r="B2" s="376" t="s">
        <v>152</v>
      </c>
      <c r="C2" s="376"/>
      <c r="D2" s="376"/>
      <c r="E2" s="376"/>
      <c r="F2" s="376"/>
      <c r="G2" s="376"/>
      <c r="H2" s="376"/>
    </row>
    <row r="3" spans="2:8" ht="17.25" thickBot="1" x14ac:dyDescent="0.35">
      <c r="B3" s="102"/>
      <c r="C3" s="94"/>
      <c r="D3" s="94"/>
      <c r="E3" s="94"/>
      <c r="F3" s="94"/>
      <c r="G3" s="94"/>
      <c r="H3" s="94"/>
    </row>
    <row r="4" spans="2:8" x14ac:dyDescent="0.3">
      <c r="B4" s="379" t="s">
        <v>160</v>
      </c>
      <c r="C4" s="377" t="s">
        <v>153</v>
      </c>
      <c r="D4" s="377"/>
      <c r="E4" s="377" t="s">
        <v>154</v>
      </c>
      <c r="F4" s="377"/>
      <c r="G4" s="377" t="s">
        <v>155</v>
      </c>
      <c r="H4" s="378"/>
    </row>
    <row r="5" spans="2:8" ht="17.25" thickBot="1" x14ac:dyDescent="0.35">
      <c r="B5" s="380"/>
      <c r="C5" s="106" t="s">
        <v>156</v>
      </c>
      <c r="D5" s="106" t="s">
        <v>157</v>
      </c>
      <c r="E5" s="106" t="s">
        <v>156</v>
      </c>
      <c r="F5" s="106" t="s">
        <v>157</v>
      </c>
      <c r="G5" s="106" t="s">
        <v>156</v>
      </c>
      <c r="H5" s="107" t="s">
        <v>157</v>
      </c>
    </row>
    <row r="6" spans="2:8" ht="17.25" thickBot="1" x14ac:dyDescent="0.35">
      <c r="B6" s="103" t="s">
        <v>158</v>
      </c>
      <c r="C6" s="161" t="s">
        <v>199</v>
      </c>
      <c r="D6" s="161">
        <v>30</v>
      </c>
      <c r="E6" s="162"/>
      <c r="F6" s="163"/>
      <c r="G6" s="162"/>
      <c r="H6" s="164"/>
    </row>
    <row r="7" spans="2:8" x14ac:dyDescent="0.3">
      <c r="B7" s="381" t="s">
        <v>273</v>
      </c>
      <c r="C7" s="176"/>
      <c r="D7" s="191"/>
      <c r="E7" s="196" t="s">
        <v>248</v>
      </c>
      <c r="F7" s="197">
        <f>토목공사!H16</f>
        <v>29</v>
      </c>
      <c r="G7" s="196"/>
      <c r="H7" s="178"/>
    </row>
    <row r="8" spans="2:8" x14ac:dyDescent="0.3">
      <c r="B8" s="382"/>
      <c r="C8" s="235"/>
      <c r="D8" s="189"/>
      <c r="E8" s="166" t="s">
        <v>249</v>
      </c>
      <c r="F8" s="167">
        <f>토목공사!H23</f>
        <v>2</v>
      </c>
      <c r="G8" s="165"/>
      <c r="H8" s="168"/>
    </row>
    <row r="9" spans="2:8" x14ac:dyDescent="0.3">
      <c r="B9" s="382"/>
      <c r="C9" s="169"/>
      <c r="D9" s="169"/>
      <c r="E9" s="171" t="s">
        <v>274</v>
      </c>
      <c r="F9" s="266">
        <f>토목공사!H26</f>
        <v>0.4975</v>
      </c>
      <c r="G9" s="171"/>
      <c r="H9" s="172"/>
    </row>
    <row r="10" spans="2:8" x14ac:dyDescent="0.3">
      <c r="B10" s="382"/>
      <c r="C10" s="193"/>
      <c r="D10" s="169"/>
      <c r="E10" s="194" t="s">
        <v>232</v>
      </c>
      <c r="F10" s="170">
        <f>토목공사!H32</f>
        <v>18</v>
      </c>
      <c r="G10" s="194"/>
      <c r="H10" s="195"/>
    </row>
    <row r="11" spans="2:8" x14ac:dyDescent="0.3">
      <c r="B11" s="382"/>
      <c r="C11" s="193"/>
      <c r="D11" s="169"/>
      <c r="E11" s="171"/>
      <c r="F11" s="170"/>
      <c r="G11" s="194"/>
      <c r="H11" s="195"/>
    </row>
    <row r="12" spans="2:8" x14ac:dyDescent="0.3">
      <c r="B12" s="382"/>
      <c r="C12" s="193"/>
      <c r="D12" s="193"/>
      <c r="E12" s="194"/>
      <c r="F12" s="218"/>
      <c r="G12" s="194"/>
      <c r="H12" s="195"/>
    </row>
    <row r="13" spans="2:8" ht="17.25" thickBot="1" x14ac:dyDescent="0.35">
      <c r="B13" s="383"/>
      <c r="C13" s="173"/>
      <c r="D13" s="190"/>
      <c r="E13" s="173"/>
      <c r="F13" s="174"/>
      <c r="G13" s="173"/>
      <c r="H13" s="175"/>
    </row>
    <row r="14" spans="2:8" x14ac:dyDescent="0.3">
      <c r="B14" s="381" t="s">
        <v>202</v>
      </c>
      <c r="C14" s="166" t="s">
        <v>204</v>
      </c>
      <c r="D14" s="384">
        <f>기계공사!J29</f>
        <v>6</v>
      </c>
      <c r="E14" s="166"/>
      <c r="F14" s="186"/>
      <c r="G14" s="166"/>
      <c r="H14" s="185"/>
    </row>
    <row r="15" spans="2:8" x14ac:dyDescent="0.3">
      <c r="B15" s="382"/>
      <c r="C15" s="171" t="s">
        <v>182</v>
      </c>
      <c r="D15" s="385"/>
      <c r="E15" s="171"/>
      <c r="F15" s="199"/>
      <c r="G15" s="181"/>
      <c r="H15" s="200"/>
    </row>
    <row r="16" spans="2:8" ht="17.25" thickBot="1" x14ac:dyDescent="0.35">
      <c r="B16" s="383"/>
      <c r="C16" s="166" t="s">
        <v>205</v>
      </c>
      <c r="D16" s="198">
        <f>기계공사!J32</f>
        <v>2</v>
      </c>
      <c r="E16" s="166"/>
      <c r="F16" s="186"/>
      <c r="G16" s="187"/>
      <c r="H16" s="188"/>
    </row>
    <row r="17" spans="2:8" x14ac:dyDescent="0.3">
      <c r="B17" s="373" t="s">
        <v>177</v>
      </c>
      <c r="C17" s="176" t="s">
        <v>206</v>
      </c>
      <c r="D17" s="191">
        <v>30</v>
      </c>
      <c r="E17" s="176"/>
      <c r="F17" s="177"/>
      <c r="G17" s="179"/>
      <c r="H17" s="180"/>
    </row>
    <row r="18" spans="2:8" x14ac:dyDescent="0.3">
      <c r="B18" s="374"/>
      <c r="C18" s="181"/>
      <c r="D18" s="192"/>
      <c r="E18" s="181"/>
      <c r="F18" s="181"/>
      <c r="G18" s="181"/>
      <c r="H18" s="182"/>
    </row>
    <row r="19" spans="2:8" ht="17.25" thickBot="1" x14ac:dyDescent="0.35">
      <c r="B19" s="375"/>
      <c r="C19" s="183"/>
      <c r="D19" s="183"/>
      <c r="E19" s="183"/>
      <c r="F19" s="183"/>
      <c r="G19" s="183"/>
      <c r="H19" s="184"/>
    </row>
    <row r="20" spans="2:8" x14ac:dyDescent="0.3">
      <c r="B20" s="102"/>
      <c r="C20" s="94" t="s">
        <v>159</v>
      </c>
      <c r="D20" s="94"/>
      <c r="E20" s="94"/>
      <c r="F20" s="94"/>
      <c r="G20" s="94"/>
      <c r="H20" s="94"/>
    </row>
    <row r="21" spans="2:8" ht="17.25" thickBot="1" x14ac:dyDescent="0.35">
      <c r="B21" s="102"/>
      <c r="C21" s="94"/>
      <c r="D21" s="94"/>
      <c r="E21" s="94"/>
      <c r="F21" s="94"/>
      <c r="G21" s="94"/>
      <c r="H21" s="94"/>
    </row>
    <row r="22" spans="2:8" ht="33" x14ac:dyDescent="0.3">
      <c r="B22" s="102"/>
      <c r="C22" s="267" t="s">
        <v>181</v>
      </c>
      <c r="D22" s="268" t="s">
        <v>275</v>
      </c>
      <c r="E22" s="268" t="s">
        <v>276</v>
      </c>
      <c r="F22" s="269" t="s">
        <v>277</v>
      </c>
    </row>
    <row r="23" spans="2:8" ht="17.25" thickBot="1" x14ac:dyDescent="0.35">
      <c r="B23" s="102"/>
      <c r="C23" s="270">
        <f>D6</f>
        <v>30</v>
      </c>
      <c r="D23" s="271">
        <f>F7+F8+F9+F10+F11+F12+F13</f>
        <v>49.497500000000002</v>
      </c>
      <c r="E23" s="271">
        <f>D14+D16</f>
        <v>8</v>
      </c>
      <c r="F23" s="228">
        <f>D17</f>
        <v>30</v>
      </c>
    </row>
    <row r="24" spans="2:8" ht="17.25" thickBot="1" x14ac:dyDescent="0.35">
      <c r="B24" s="102"/>
      <c r="C24" s="94"/>
      <c r="D24" s="94"/>
      <c r="E24" s="94"/>
      <c r="F24" s="94"/>
      <c r="G24" s="94"/>
      <c r="H24" s="94"/>
    </row>
    <row r="25" spans="2:8" ht="17.25" thickBot="1" x14ac:dyDescent="0.35">
      <c r="B25" s="102"/>
      <c r="C25" s="94"/>
      <c r="D25" s="94"/>
      <c r="E25" s="94"/>
      <c r="F25" s="94"/>
      <c r="G25" s="104" t="s">
        <v>51</v>
      </c>
      <c r="H25" s="105">
        <f>SUM(D23:E23)</f>
        <v>57.497500000000002</v>
      </c>
    </row>
  </sheetData>
  <mergeCells count="9">
    <mergeCell ref="B17:B19"/>
    <mergeCell ref="B2:H2"/>
    <mergeCell ref="C4:D4"/>
    <mergeCell ref="E4:F4"/>
    <mergeCell ref="G4:H4"/>
    <mergeCell ref="B4:B5"/>
    <mergeCell ref="B7:B13"/>
    <mergeCell ref="B14:B16"/>
    <mergeCell ref="D14:D15"/>
  </mergeCells>
  <phoneticPr fontId="18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1">
    <tabColor rgb="FFFFFF00"/>
  </sheetPr>
  <dimension ref="B1:S23"/>
  <sheetViews>
    <sheetView view="pageBreakPreview" zoomScale="115" zoomScaleNormal="100" zoomScaleSheetLayoutView="115" workbookViewId="0">
      <selection activeCell="O21" sqref="O21"/>
    </sheetView>
  </sheetViews>
  <sheetFormatPr defaultColWidth="9" defaultRowHeight="16.5" x14ac:dyDescent="0.3"/>
  <cols>
    <col min="2" max="2" width="13" customWidth="1"/>
    <col min="3" max="7" width="10.125" hidden="1" customWidth="1"/>
    <col min="8" max="15" width="10.125" customWidth="1"/>
  </cols>
  <sheetData>
    <row r="1" spans="2:15" ht="17.25" thickBot="1" x14ac:dyDescent="0.35"/>
    <row r="2" spans="2:15" ht="27" thickBot="1" x14ac:dyDescent="0.35">
      <c r="B2" s="386" t="s">
        <v>161</v>
      </c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8"/>
    </row>
    <row r="3" spans="2:15" ht="17.25" thickBot="1" x14ac:dyDescent="0.35">
      <c r="B3" s="221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37" t="s">
        <v>253</v>
      </c>
    </row>
    <row r="4" spans="2:15" ht="33" x14ac:dyDescent="0.3">
      <c r="B4" s="206" t="s">
        <v>128</v>
      </c>
      <c r="C4" s="134" t="s">
        <v>180</v>
      </c>
      <c r="D4" s="134" t="s">
        <v>216</v>
      </c>
      <c r="E4" s="155" t="s">
        <v>236</v>
      </c>
      <c r="F4" s="136" t="s">
        <v>237</v>
      </c>
      <c r="G4" s="134" t="s">
        <v>250</v>
      </c>
      <c r="H4" s="238" t="s">
        <v>259</v>
      </c>
      <c r="I4" s="239" t="s">
        <v>260</v>
      </c>
      <c r="J4" s="240" t="s">
        <v>261</v>
      </c>
      <c r="K4" s="136" t="s">
        <v>162</v>
      </c>
      <c r="L4" s="134" t="s">
        <v>216</v>
      </c>
      <c r="M4" s="134" t="s">
        <v>236</v>
      </c>
      <c r="N4" s="111" t="s">
        <v>258</v>
      </c>
      <c r="O4" s="229" t="s">
        <v>143</v>
      </c>
    </row>
    <row r="5" spans="2:15" x14ac:dyDescent="0.3">
      <c r="B5" s="207" t="s">
        <v>136</v>
      </c>
      <c r="C5" s="135"/>
      <c r="D5" s="132"/>
      <c r="E5" s="97"/>
      <c r="F5" s="137"/>
      <c r="G5" s="132"/>
      <c r="H5" s="132"/>
      <c r="I5" s="128"/>
      <c r="J5" s="96">
        <v>31</v>
      </c>
      <c r="K5" s="97">
        <v>31</v>
      </c>
      <c r="L5" s="132">
        <v>28</v>
      </c>
      <c r="M5" s="132">
        <v>31</v>
      </c>
      <c r="N5" s="128"/>
      <c r="O5" s="230"/>
    </row>
    <row r="6" spans="2:15" x14ac:dyDescent="0.3">
      <c r="B6" s="208" t="s">
        <v>137</v>
      </c>
      <c r="C6" s="131"/>
      <c r="D6" s="131"/>
      <c r="E6" s="98"/>
      <c r="F6" s="156"/>
      <c r="G6" s="131"/>
      <c r="H6" s="131"/>
      <c r="I6" s="112"/>
      <c r="J6" s="126">
        <f>'기후등 관련자료'!F5</f>
        <v>5</v>
      </c>
      <c r="K6" s="126">
        <f>'기후등 관련자료'!G5</f>
        <v>6</v>
      </c>
      <c r="L6" s="126">
        <f>'기후등 관련자료'!H5</f>
        <v>7</v>
      </c>
      <c r="M6" s="126">
        <f>'기후등 관련자료'!I5</f>
        <v>5</v>
      </c>
      <c r="N6" s="112"/>
      <c r="O6" s="231">
        <f t="shared" ref="O6:O13" si="0">SUM(C6:N6)</f>
        <v>23</v>
      </c>
    </row>
    <row r="7" spans="2:15" x14ac:dyDescent="0.3">
      <c r="B7" s="208" t="s">
        <v>138</v>
      </c>
      <c r="C7" s="131"/>
      <c r="D7" s="131"/>
      <c r="E7" s="98"/>
      <c r="F7" s="156"/>
      <c r="G7" s="131"/>
      <c r="H7" s="131"/>
      <c r="I7" s="112"/>
      <c r="J7" s="126">
        <f t="shared" ref="J7:L7" si="1">SUM(J8:J10)</f>
        <v>7.8</v>
      </c>
      <c r="K7" s="98">
        <f t="shared" si="1"/>
        <v>8</v>
      </c>
      <c r="L7" s="131">
        <f t="shared" si="1"/>
        <v>4.8</v>
      </c>
      <c r="M7" s="131">
        <f t="shared" ref="M7" si="2">SUM(M8:M10)</f>
        <v>3</v>
      </c>
      <c r="N7" s="112"/>
      <c r="O7" s="231">
        <f t="shared" si="0"/>
        <v>23.6</v>
      </c>
    </row>
    <row r="8" spans="2:15" x14ac:dyDescent="0.3">
      <c r="B8" s="207" t="s">
        <v>141</v>
      </c>
      <c r="C8" s="132"/>
      <c r="D8" s="132"/>
      <c r="E8" s="97"/>
      <c r="F8" s="130"/>
      <c r="G8" s="132"/>
      <c r="H8" s="132"/>
      <c r="I8" s="128"/>
      <c r="J8" s="96">
        <f>'기후등 관련자료'!O20</f>
        <v>1.3</v>
      </c>
      <c r="K8" s="97">
        <f>'기후등 관련자료'!D20</f>
        <v>0.5</v>
      </c>
      <c r="L8" s="97">
        <f>'기후등 관련자료'!E20</f>
        <v>1.5</v>
      </c>
      <c r="M8" s="97">
        <f>'기후등 관련자료'!F20</f>
        <v>2</v>
      </c>
      <c r="N8" s="128"/>
      <c r="O8" s="230">
        <f t="shared" si="0"/>
        <v>5.3</v>
      </c>
    </row>
    <row r="9" spans="2:15" x14ac:dyDescent="0.3">
      <c r="B9" s="207" t="s">
        <v>171</v>
      </c>
      <c r="C9" s="132"/>
      <c r="D9" s="132"/>
      <c r="E9" s="97"/>
      <c r="F9" s="130"/>
      <c r="G9" s="132"/>
      <c r="H9" s="132"/>
      <c r="I9" s="128"/>
      <c r="J9" s="96">
        <f>'기후등 관련자료'!O15</f>
        <v>6</v>
      </c>
      <c r="K9" s="97">
        <f>'기후등 관련자료'!D15</f>
        <v>7.1</v>
      </c>
      <c r="L9" s="97">
        <f>'기후등 관련자료'!E15</f>
        <v>3.1</v>
      </c>
      <c r="M9" s="97">
        <f>'기후등 관련자료'!F15</f>
        <v>0</v>
      </c>
      <c r="N9" s="128"/>
      <c r="O9" s="230">
        <f t="shared" si="0"/>
        <v>16.2</v>
      </c>
    </row>
    <row r="10" spans="2:15" x14ac:dyDescent="0.3">
      <c r="B10" s="207" t="s">
        <v>148</v>
      </c>
      <c r="C10" s="132"/>
      <c r="D10" s="132"/>
      <c r="E10" s="97"/>
      <c r="F10" s="130"/>
      <c r="G10" s="132"/>
      <c r="H10" s="132"/>
      <c r="I10" s="128"/>
      <c r="J10" s="96">
        <f>'기후등 관련자료'!O25</f>
        <v>0.5</v>
      </c>
      <c r="K10" s="97">
        <f>'기후등 관련자료'!D25</f>
        <v>0.4</v>
      </c>
      <c r="L10" s="97">
        <f>'기후등 관련자료'!E25</f>
        <v>0.2</v>
      </c>
      <c r="M10" s="97">
        <f>'기후등 관련자료'!F25</f>
        <v>1</v>
      </c>
      <c r="N10" s="128"/>
      <c r="O10" s="230">
        <f t="shared" si="0"/>
        <v>2.1</v>
      </c>
    </row>
    <row r="11" spans="2:15" x14ac:dyDescent="0.3">
      <c r="B11" s="208" t="s">
        <v>142</v>
      </c>
      <c r="C11" s="131"/>
      <c r="D11" s="131"/>
      <c r="E11" s="98"/>
      <c r="F11" s="156"/>
      <c r="G11" s="131"/>
      <c r="H11" s="131"/>
      <c r="I11" s="112"/>
      <c r="J11" s="126">
        <f t="shared" ref="J11:K11" si="3">ROUND(J6*J7/J5,0)</f>
        <v>1</v>
      </c>
      <c r="K11" s="98">
        <f t="shared" si="3"/>
        <v>2</v>
      </c>
      <c r="L11" s="131">
        <f t="shared" ref="L11:M11" si="4">ROUND(L6*L7/L5,0)</f>
        <v>1</v>
      </c>
      <c r="M11" s="131">
        <f t="shared" si="4"/>
        <v>0</v>
      </c>
      <c r="N11" s="112"/>
      <c r="O11" s="231">
        <f t="shared" si="0"/>
        <v>4</v>
      </c>
    </row>
    <row r="12" spans="2:15" x14ac:dyDescent="0.3">
      <c r="B12" s="209" t="s">
        <v>139</v>
      </c>
      <c r="C12" s="133"/>
      <c r="D12" s="133"/>
      <c r="E12" s="99"/>
      <c r="F12" s="157"/>
      <c r="G12" s="133"/>
      <c r="H12" s="133"/>
      <c r="I12" s="113"/>
      <c r="J12" s="157">
        <f t="shared" ref="J12:K12" si="5">J6+J7-J11</f>
        <v>11.8</v>
      </c>
      <c r="K12" s="99">
        <f t="shared" si="5"/>
        <v>12</v>
      </c>
      <c r="L12" s="133">
        <f t="shared" ref="L12:M12" si="6">L6+L7-L11</f>
        <v>10.8</v>
      </c>
      <c r="M12" s="133">
        <f t="shared" si="6"/>
        <v>8</v>
      </c>
      <c r="N12" s="113"/>
      <c r="O12" s="232">
        <f t="shared" si="0"/>
        <v>42.6</v>
      </c>
    </row>
    <row r="13" spans="2:15" ht="33" x14ac:dyDescent="0.3">
      <c r="B13" s="214" t="s">
        <v>140</v>
      </c>
      <c r="C13" s="215"/>
      <c r="D13" s="133"/>
      <c r="E13" s="99"/>
      <c r="F13" s="157"/>
      <c r="G13" s="133"/>
      <c r="H13" s="133"/>
      <c r="I13" s="113"/>
      <c r="J13" s="127">
        <v>8</v>
      </c>
      <c r="K13" s="99">
        <v>8</v>
      </c>
      <c r="L13" s="133">
        <v>8</v>
      </c>
      <c r="M13" s="133">
        <v>8</v>
      </c>
      <c r="N13" s="113"/>
      <c r="O13" s="232">
        <f t="shared" si="0"/>
        <v>32</v>
      </c>
    </row>
    <row r="14" spans="2:15" ht="17.25" thickBot="1" x14ac:dyDescent="0.35">
      <c r="B14" s="210" t="s">
        <v>150</v>
      </c>
      <c r="C14" s="211"/>
      <c r="D14" s="211"/>
      <c r="E14" s="213"/>
      <c r="F14" s="212"/>
      <c r="G14" s="223"/>
      <c r="H14" s="228"/>
      <c r="I14" s="227" t="s">
        <v>251</v>
      </c>
      <c r="J14" s="226"/>
      <c r="K14" s="212"/>
      <c r="L14" s="223"/>
      <c r="M14" s="223"/>
      <c r="N14" s="227" t="s">
        <v>251</v>
      </c>
      <c r="O14" s="233"/>
    </row>
    <row r="15" spans="2:15" x14ac:dyDescent="0.3">
      <c r="B15" s="100"/>
      <c r="C15" s="100"/>
      <c r="D15" s="100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</row>
    <row r="16" spans="2:15" x14ac:dyDescent="0.3">
      <c r="E16" s="94"/>
    </row>
    <row r="23" spans="19:19" x14ac:dyDescent="0.3">
      <c r="S23">
        <v>31</v>
      </c>
    </row>
  </sheetData>
  <mergeCells count="1">
    <mergeCell ref="B2:O2"/>
  </mergeCells>
  <phoneticPr fontId="18" type="noConversion"/>
  <pageMargins left="0.74805557727813721" right="0.74805557727813721" top="0.98430556058883667" bottom="0.98430556058883667" header="0.51180553436279297" footer="0.51180553436279297"/>
  <pageSetup paperSize="9" scale="96" fitToWidth="0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B1:V28"/>
  <sheetViews>
    <sheetView view="pageBreakPreview" zoomScale="115" zoomScaleNormal="100" zoomScaleSheetLayoutView="115" workbookViewId="0">
      <selection activeCell="O25" sqref="O25"/>
    </sheetView>
  </sheetViews>
  <sheetFormatPr defaultRowHeight="16.5" x14ac:dyDescent="0.3"/>
  <cols>
    <col min="1" max="1" width="1.25" customWidth="1"/>
    <col min="2" max="2" width="4.375" customWidth="1"/>
    <col min="3" max="16" width="8.625" style="109" customWidth="1"/>
  </cols>
  <sheetData>
    <row r="1" spans="2:22" ht="8.25" customHeight="1" thickBot="1" x14ac:dyDescent="0.35"/>
    <row r="2" spans="2:22" ht="26.25" customHeight="1" thickBot="1" x14ac:dyDescent="0.35">
      <c r="B2" s="386" t="s">
        <v>217</v>
      </c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8"/>
    </row>
    <row r="3" spans="2:22" x14ac:dyDescent="0.3">
      <c r="C3" s="109" t="s">
        <v>169</v>
      </c>
    </row>
    <row r="4" spans="2:22" s="108" customFormat="1" x14ac:dyDescent="0.3">
      <c r="C4" s="110"/>
      <c r="D4" s="236" t="s">
        <v>254</v>
      </c>
      <c r="E4" s="236" t="s">
        <v>255</v>
      </c>
      <c r="F4" s="236">
        <v>26.12</v>
      </c>
      <c r="G4" s="110">
        <v>27.01</v>
      </c>
      <c r="H4" s="110">
        <v>27.02</v>
      </c>
      <c r="I4" s="110">
        <v>27.03</v>
      </c>
      <c r="J4" s="110">
        <v>27.04</v>
      </c>
      <c r="K4" s="110">
        <v>27.05</v>
      </c>
      <c r="L4" s="110">
        <v>27.06</v>
      </c>
      <c r="M4" s="110">
        <v>27.07</v>
      </c>
      <c r="N4" s="110">
        <v>27.08</v>
      </c>
      <c r="O4" s="110">
        <v>27.09</v>
      </c>
      <c r="P4" s="110" t="s">
        <v>167</v>
      </c>
    </row>
    <row r="5" spans="2:22" s="108" customFormat="1" x14ac:dyDescent="0.3">
      <c r="C5" s="236" t="s">
        <v>253</v>
      </c>
      <c r="D5" s="160">
        <v>7</v>
      </c>
      <c r="E5" s="160">
        <v>5</v>
      </c>
      <c r="F5" s="160">
        <v>5</v>
      </c>
      <c r="G5" s="160">
        <v>6</v>
      </c>
      <c r="H5" s="160">
        <v>7</v>
      </c>
      <c r="I5" s="160">
        <v>5</v>
      </c>
      <c r="J5" s="160">
        <v>4</v>
      </c>
      <c r="K5" s="160">
        <v>7</v>
      </c>
      <c r="L5" s="160">
        <v>4</v>
      </c>
      <c r="M5" s="160">
        <v>4</v>
      </c>
      <c r="N5" s="160">
        <v>6</v>
      </c>
      <c r="O5" s="160">
        <v>7</v>
      </c>
      <c r="P5" s="110">
        <f t="shared" ref="P5" si="0">SUM(D5:O5)</f>
        <v>67</v>
      </c>
      <c r="R5" s="94"/>
      <c r="V5" s="94" t="s">
        <v>213</v>
      </c>
    </row>
    <row r="8" spans="2:22" x14ac:dyDescent="0.3">
      <c r="C8" s="109" t="s">
        <v>214</v>
      </c>
    </row>
    <row r="9" spans="2:22" x14ac:dyDescent="0.3">
      <c r="C9" s="110" t="s">
        <v>168</v>
      </c>
      <c r="D9" s="110" t="s">
        <v>162</v>
      </c>
      <c r="E9" s="110" t="s">
        <v>163</v>
      </c>
      <c r="F9" s="110" t="s">
        <v>164</v>
      </c>
      <c r="G9" s="110" t="s">
        <v>129</v>
      </c>
      <c r="H9" s="110" t="s">
        <v>130</v>
      </c>
      <c r="I9" s="110" t="s">
        <v>131</v>
      </c>
      <c r="J9" s="110" t="s">
        <v>132</v>
      </c>
      <c r="K9" s="110" t="s">
        <v>133</v>
      </c>
      <c r="L9" s="110" t="s">
        <v>134</v>
      </c>
      <c r="M9" s="110" t="s">
        <v>135</v>
      </c>
      <c r="N9" s="110" t="s">
        <v>165</v>
      </c>
      <c r="O9" s="110" t="s">
        <v>166</v>
      </c>
      <c r="P9" s="110" t="s">
        <v>167</v>
      </c>
    </row>
    <row r="10" spans="2:22" x14ac:dyDescent="0.3">
      <c r="C10" s="110" t="s">
        <v>257</v>
      </c>
      <c r="D10" s="124">
        <v>0</v>
      </c>
      <c r="E10" s="124">
        <v>0</v>
      </c>
      <c r="F10" s="124">
        <v>0</v>
      </c>
      <c r="G10" s="124">
        <v>0</v>
      </c>
      <c r="H10" s="124">
        <v>0.1</v>
      </c>
      <c r="I10" s="124">
        <v>1</v>
      </c>
      <c r="J10" s="124">
        <v>6.6</v>
      </c>
      <c r="K10" s="124">
        <v>9.6</v>
      </c>
      <c r="L10" s="124">
        <v>0.6</v>
      </c>
      <c r="M10" s="124">
        <v>0</v>
      </c>
      <c r="N10" s="124">
        <v>0</v>
      </c>
      <c r="O10" s="124">
        <v>0</v>
      </c>
      <c r="P10" s="110">
        <f t="shared" ref="P10" si="1">SUM(D10:O10)</f>
        <v>17.899999999999999</v>
      </c>
      <c r="R10" s="94"/>
      <c r="V10" s="94" t="s">
        <v>212</v>
      </c>
    </row>
    <row r="13" spans="2:22" x14ac:dyDescent="0.3">
      <c r="C13" s="109" t="s">
        <v>208</v>
      </c>
    </row>
    <row r="14" spans="2:22" x14ac:dyDescent="0.3">
      <c r="C14" s="110" t="s">
        <v>168</v>
      </c>
      <c r="D14" s="110" t="s">
        <v>162</v>
      </c>
      <c r="E14" s="110" t="s">
        <v>163</v>
      </c>
      <c r="F14" s="110" t="s">
        <v>164</v>
      </c>
      <c r="G14" s="110" t="s">
        <v>129</v>
      </c>
      <c r="H14" s="110" t="s">
        <v>130</v>
      </c>
      <c r="I14" s="110" t="s">
        <v>131</v>
      </c>
      <c r="J14" s="110" t="s">
        <v>132</v>
      </c>
      <c r="K14" s="110" t="s">
        <v>133</v>
      </c>
      <c r="L14" s="110" t="s">
        <v>134</v>
      </c>
      <c r="M14" s="110" t="s">
        <v>135</v>
      </c>
      <c r="N14" s="110" t="s">
        <v>165</v>
      </c>
      <c r="O14" s="110" t="s">
        <v>166</v>
      </c>
      <c r="P14" s="110" t="s">
        <v>167</v>
      </c>
    </row>
    <row r="15" spans="2:22" x14ac:dyDescent="0.3">
      <c r="C15" s="110" t="s">
        <v>257</v>
      </c>
      <c r="D15" s="124">
        <v>7.1</v>
      </c>
      <c r="E15" s="124">
        <v>3.1</v>
      </c>
      <c r="F15" s="124">
        <v>0</v>
      </c>
      <c r="G15" s="124">
        <v>0</v>
      </c>
      <c r="H15" s="124">
        <v>0</v>
      </c>
      <c r="I15" s="124">
        <v>0</v>
      </c>
      <c r="J15" s="124">
        <v>0</v>
      </c>
      <c r="K15" s="124">
        <v>0</v>
      </c>
      <c r="L15" s="124">
        <v>0</v>
      </c>
      <c r="M15" s="124">
        <v>0</v>
      </c>
      <c r="N15" s="124">
        <v>0.2</v>
      </c>
      <c r="O15" s="124">
        <v>6</v>
      </c>
      <c r="P15" s="110">
        <f t="shared" ref="P15" si="2">SUM(D15:O15)</f>
        <v>16.399999999999999</v>
      </c>
      <c r="R15" s="94"/>
      <c r="V15" s="94" t="s">
        <v>211</v>
      </c>
    </row>
    <row r="18" spans="3:22" x14ac:dyDescent="0.3">
      <c r="C18" s="109" t="s">
        <v>198</v>
      </c>
    </row>
    <row r="19" spans="3:22" x14ac:dyDescent="0.3">
      <c r="C19" s="110" t="s">
        <v>168</v>
      </c>
      <c r="D19" s="110" t="s">
        <v>162</v>
      </c>
      <c r="E19" s="110" t="s">
        <v>163</v>
      </c>
      <c r="F19" s="110" t="s">
        <v>164</v>
      </c>
      <c r="G19" s="110" t="s">
        <v>129</v>
      </c>
      <c r="H19" s="110" t="s">
        <v>130</v>
      </c>
      <c r="I19" s="110" t="s">
        <v>131</v>
      </c>
      <c r="J19" s="110" t="s">
        <v>132</v>
      </c>
      <c r="K19" s="110" t="s">
        <v>133</v>
      </c>
      <c r="L19" s="110" t="s">
        <v>134</v>
      </c>
      <c r="M19" s="110" t="s">
        <v>135</v>
      </c>
      <c r="N19" s="110" t="s">
        <v>165</v>
      </c>
      <c r="O19" s="110" t="s">
        <v>166</v>
      </c>
      <c r="P19" s="110" t="s">
        <v>167</v>
      </c>
    </row>
    <row r="20" spans="3:22" x14ac:dyDescent="0.3">
      <c r="C20" s="110" t="s">
        <v>257</v>
      </c>
      <c r="D20" s="125">
        <v>0.5</v>
      </c>
      <c r="E20" s="125">
        <v>1.5</v>
      </c>
      <c r="F20" s="125">
        <v>2</v>
      </c>
      <c r="G20" s="125">
        <v>3.6</v>
      </c>
      <c r="H20" s="125">
        <v>4.5999999999999996</v>
      </c>
      <c r="I20" s="125">
        <v>5.3</v>
      </c>
      <c r="J20" s="125">
        <v>8</v>
      </c>
      <c r="K20" s="125">
        <v>7.8</v>
      </c>
      <c r="L20" s="125">
        <v>3.8</v>
      </c>
      <c r="M20" s="125">
        <v>2.9</v>
      </c>
      <c r="N20" s="125">
        <v>3.3</v>
      </c>
      <c r="O20" s="125">
        <v>1.3</v>
      </c>
      <c r="P20" s="110">
        <f t="shared" ref="P20" si="3">SUM(D20:O20)</f>
        <v>44.599999999999987</v>
      </c>
      <c r="R20" s="94"/>
      <c r="V20" s="94" t="s">
        <v>210</v>
      </c>
    </row>
    <row r="23" spans="3:22" x14ac:dyDescent="0.3">
      <c r="C23" s="109" t="s">
        <v>170</v>
      </c>
    </row>
    <row r="24" spans="3:22" x14ac:dyDescent="0.3">
      <c r="C24" s="110" t="s">
        <v>168</v>
      </c>
      <c r="D24" s="110" t="s">
        <v>162</v>
      </c>
      <c r="E24" s="110" t="s">
        <v>163</v>
      </c>
      <c r="F24" s="110" t="s">
        <v>164</v>
      </c>
      <c r="G24" s="110" t="s">
        <v>129</v>
      </c>
      <c r="H24" s="110" t="s">
        <v>130</v>
      </c>
      <c r="I24" s="110" t="s">
        <v>131</v>
      </c>
      <c r="J24" s="110" t="s">
        <v>132</v>
      </c>
      <c r="K24" s="110" t="s">
        <v>133</v>
      </c>
      <c r="L24" s="110" t="s">
        <v>134</v>
      </c>
      <c r="M24" s="110" t="s">
        <v>135</v>
      </c>
      <c r="N24" s="110" t="s">
        <v>165</v>
      </c>
      <c r="O24" s="110" t="s">
        <v>166</v>
      </c>
      <c r="P24" s="110" t="s">
        <v>167</v>
      </c>
    </row>
    <row r="25" spans="3:22" x14ac:dyDescent="0.3">
      <c r="C25" s="110" t="s">
        <v>257</v>
      </c>
      <c r="D25" s="125">
        <v>0.4</v>
      </c>
      <c r="E25" s="125">
        <v>0.2</v>
      </c>
      <c r="F25" s="125">
        <v>1</v>
      </c>
      <c r="G25" s="125">
        <v>1</v>
      </c>
      <c r="H25" s="125">
        <v>1</v>
      </c>
      <c r="I25" s="125">
        <v>0.3</v>
      </c>
      <c r="J25" s="125">
        <v>0.6</v>
      </c>
      <c r="K25" s="125">
        <v>0.7</v>
      </c>
      <c r="L25" s="125">
        <v>0.6</v>
      </c>
      <c r="M25" s="125">
        <v>0.2</v>
      </c>
      <c r="N25" s="125">
        <v>0.5</v>
      </c>
      <c r="O25" s="125">
        <v>0.5</v>
      </c>
      <c r="P25" s="110">
        <f t="shared" ref="P25" si="4">SUM(D25:O25)</f>
        <v>7</v>
      </c>
      <c r="R25" s="94"/>
      <c r="V25" s="94" t="s">
        <v>209</v>
      </c>
    </row>
    <row r="26" spans="3:22" x14ac:dyDescent="0.3">
      <c r="C26" s="129"/>
    </row>
    <row r="27" spans="3:22" x14ac:dyDescent="0.3">
      <c r="C27" s="129" t="s">
        <v>256</v>
      </c>
    </row>
    <row r="28" spans="3:22" x14ac:dyDescent="0.3">
      <c r="C28" s="129" t="s">
        <v>241</v>
      </c>
    </row>
  </sheetData>
  <mergeCells count="1">
    <mergeCell ref="B2:P2"/>
  </mergeCells>
  <phoneticPr fontId="18" type="noConversion"/>
  <pageMargins left="0.7" right="0.7" top="0.75" bottom="0.75" header="0.3" footer="0.3"/>
  <pageSetup paperSize="9" scale="7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6">
    <pageSetUpPr fitToPage="1"/>
  </sheetPr>
  <dimension ref="B1:R4"/>
  <sheetViews>
    <sheetView view="pageBreakPreview" topLeftCell="A12" zoomScaleNormal="85" zoomScaleSheetLayoutView="100" workbookViewId="0">
      <selection activeCell="B2" sqref="B2:G3"/>
    </sheetView>
  </sheetViews>
  <sheetFormatPr defaultColWidth="9" defaultRowHeight="16.5" x14ac:dyDescent="0.3"/>
  <cols>
    <col min="1" max="1" width="3.125" customWidth="1"/>
    <col min="2" max="2" width="13.625" style="2" customWidth="1"/>
    <col min="3" max="3" width="19.625" style="2" bestFit="1" customWidth="1"/>
    <col min="4" max="4" width="33.125" style="2" customWidth="1"/>
    <col min="5" max="18" width="13.625" style="2" customWidth="1"/>
  </cols>
  <sheetData>
    <row r="1" spans="2:7" ht="17.25" thickBot="1" x14ac:dyDescent="0.35"/>
    <row r="2" spans="2:7" x14ac:dyDescent="0.3">
      <c r="B2" s="389" t="s">
        <v>215</v>
      </c>
      <c r="C2" s="390"/>
      <c r="D2" s="390"/>
      <c r="E2" s="390"/>
      <c r="F2" s="390"/>
      <c r="G2" s="391"/>
    </row>
    <row r="3" spans="2:7" ht="17.25" thickBot="1" x14ac:dyDescent="0.35">
      <c r="B3" s="392"/>
      <c r="C3" s="393"/>
      <c r="D3" s="393"/>
      <c r="E3" s="393"/>
      <c r="F3" s="393"/>
      <c r="G3" s="394"/>
    </row>
    <row r="4" spans="2:7" x14ac:dyDescent="0.3">
      <c r="B4" s="54"/>
      <c r="D4" s="54"/>
      <c r="E4" s="54"/>
      <c r="F4" s="54"/>
      <c r="G4" s="54"/>
    </row>
  </sheetData>
  <mergeCells count="1">
    <mergeCell ref="B2:G3"/>
  </mergeCells>
  <phoneticPr fontId="18" type="noConversion"/>
  <pageMargins left="0.25" right="0.25" top="0.75" bottom="0.75" header="0.30000001192092896" footer="0.30000001192092896"/>
  <pageSetup paperSize="9" scale="8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8</vt:i4>
      </vt:variant>
    </vt:vector>
  </HeadingPairs>
  <TitlesOfParts>
    <vt:vector size="17" baseType="lpstr">
      <vt:lpstr>적정 공사 기간 산출</vt:lpstr>
      <vt:lpstr>기계공사</vt:lpstr>
      <vt:lpstr>건축공사</vt:lpstr>
      <vt:lpstr>공기 산정공식</vt:lpstr>
      <vt:lpstr>토목공사</vt:lpstr>
      <vt:lpstr>CP 재검토</vt:lpstr>
      <vt:lpstr>월별비작업일수 산정</vt:lpstr>
      <vt:lpstr>기후등 관련자료</vt:lpstr>
      <vt:lpstr>산출 근거</vt:lpstr>
      <vt:lpstr>'CP 재검토'!Print_Area</vt:lpstr>
      <vt:lpstr>건축공사!Print_Area</vt:lpstr>
      <vt:lpstr>기계공사!Print_Area</vt:lpstr>
      <vt:lpstr>'기후등 관련자료'!Print_Area</vt:lpstr>
      <vt:lpstr>'산출 근거'!Print_Area</vt:lpstr>
      <vt:lpstr>'월별비작업일수 산정'!Print_Area</vt:lpstr>
      <vt:lpstr>'적정 공사 기간 산출'!Print_Area</vt:lpstr>
      <vt:lpstr>토목공사!Print_Area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신은영</dc:creator>
  <cp:lastModifiedBy>전영주/6급/서울지역본부 관로보전부</cp:lastModifiedBy>
  <cp:revision>13</cp:revision>
  <cp:lastPrinted>2025-03-13T05:56:01Z</cp:lastPrinted>
  <dcterms:created xsi:type="dcterms:W3CDTF">2020-02-21T06:41:59Z</dcterms:created>
  <dcterms:modified xsi:type="dcterms:W3CDTF">2026-09-29T06:18:41Z</dcterms:modified>
  <cp:version>1000.0100.01</cp:version>
</cp:coreProperties>
</file>